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1. évi rendeletek\Következő rendelet módosítás\Rendele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tartalék!$5:$9</definedName>
    <definedName name="_xlnm.Print_Area" localSheetId="1">tartalék!$A$1:$L$85</definedName>
  </definedNames>
  <calcPr calcId="152511"/>
</workbook>
</file>

<file path=xl/calcChain.xml><?xml version="1.0" encoding="utf-8"?>
<calcChain xmlns="http://schemas.openxmlformats.org/spreadsheetml/2006/main">
  <c r="G20" i="2" l="1"/>
  <c r="G37" i="2" l="1"/>
  <c r="F20" i="2" l="1"/>
  <c r="G51" i="2" l="1"/>
  <c r="G68" i="2" l="1"/>
  <c r="F46" i="2" l="1"/>
  <c r="F47" i="2"/>
  <c r="F72" i="2"/>
  <c r="F44" i="2" l="1"/>
  <c r="F43" i="2"/>
  <c r="G34" i="2" l="1"/>
  <c r="F28" i="2" l="1"/>
  <c r="F24" i="2"/>
  <c r="E46" i="2" l="1"/>
  <c r="F42" i="2" l="1"/>
  <c r="I46" i="2" l="1"/>
  <c r="K46" i="2" s="1"/>
  <c r="J46" i="2"/>
  <c r="G48" i="2" l="1"/>
  <c r="D48" i="2"/>
  <c r="I47" i="2"/>
  <c r="J47" i="2"/>
  <c r="H47" i="2"/>
  <c r="E47" i="2"/>
  <c r="F35" i="2"/>
  <c r="F48" i="2" s="1"/>
  <c r="K47" i="2" l="1"/>
  <c r="I35" i="2"/>
  <c r="K35" i="2" s="1"/>
  <c r="J35" i="2"/>
  <c r="H35" i="2"/>
  <c r="E35" i="2"/>
  <c r="I42" i="2" l="1"/>
  <c r="J42" i="2"/>
  <c r="H42" i="2"/>
  <c r="E42" i="2"/>
  <c r="K42" i="2" l="1"/>
  <c r="I28" i="2"/>
  <c r="J28" i="2"/>
  <c r="H28" i="2"/>
  <c r="E28" i="2"/>
  <c r="K28" i="2" l="1"/>
  <c r="I43" i="2"/>
  <c r="J43" i="2"/>
  <c r="I44" i="2"/>
  <c r="J44" i="2"/>
  <c r="I45" i="2"/>
  <c r="J45" i="2"/>
  <c r="H43" i="2"/>
  <c r="H44" i="2"/>
  <c r="H45" i="2"/>
  <c r="E43" i="2"/>
  <c r="E44" i="2"/>
  <c r="E45" i="2"/>
  <c r="K44" i="2" l="1"/>
  <c r="K45" i="2"/>
  <c r="K43" i="2"/>
  <c r="I72" i="2"/>
  <c r="J82" i="2" l="1"/>
  <c r="I82" i="2"/>
  <c r="J76" i="2"/>
  <c r="I76" i="2"/>
  <c r="J75" i="2"/>
  <c r="I75" i="2"/>
  <c r="J74" i="2"/>
  <c r="I74" i="2"/>
  <c r="J73" i="2"/>
  <c r="I73" i="2"/>
  <c r="J72" i="2"/>
  <c r="J68" i="2"/>
  <c r="I68" i="2"/>
  <c r="J64" i="2"/>
  <c r="I64" i="2"/>
  <c r="J63" i="2"/>
  <c r="I63" i="2"/>
  <c r="J62" i="2"/>
  <c r="I62" i="2"/>
  <c r="J58" i="2"/>
  <c r="I58" i="2"/>
  <c r="J57" i="2"/>
  <c r="I57" i="2"/>
  <c r="J56" i="2"/>
  <c r="I56" i="2"/>
  <c r="J51" i="2"/>
  <c r="I51" i="2"/>
  <c r="J41" i="2"/>
  <c r="I41" i="2"/>
  <c r="J40" i="2"/>
  <c r="I40" i="2"/>
  <c r="J39" i="2"/>
  <c r="I39" i="2"/>
  <c r="J38" i="2"/>
  <c r="I38" i="2"/>
  <c r="I37" i="2"/>
  <c r="J36" i="2"/>
  <c r="I36" i="2"/>
  <c r="J34" i="2"/>
  <c r="I34" i="2"/>
  <c r="J33" i="2"/>
  <c r="I33" i="2"/>
  <c r="J32" i="2"/>
  <c r="I32" i="2"/>
  <c r="J31" i="2"/>
  <c r="I31" i="2"/>
  <c r="J30" i="2"/>
  <c r="I30" i="2"/>
  <c r="J29" i="2"/>
  <c r="I29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J20" i="2"/>
  <c r="J13" i="2"/>
  <c r="I13" i="2"/>
  <c r="K72" i="2"/>
  <c r="K64" i="2"/>
  <c r="G83" i="2"/>
  <c r="F83" i="2"/>
  <c r="F84" i="2" s="1"/>
  <c r="H82" i="2"/>
  <c r="H83" i="2" s="1"/>
  <c r="G77" i="2"/>
  <c r="F77" i="2"/>
  <c r="H76" i="2"/>
  <c r="H75" i="2"/>
  <c r="H74" i="2"/>
  <c r="H73" i="2"/>
  <c r="H72" i="2"/>
  <c r="G69" i="2"/>
  <c r="F69" i="2"/>
  <c r="H68" i="2"/>
  <c r="G65" i="2"/>
  <c r="F65" i="2"/>
  <c r="H64" i="2"/>
  <c r="H63" i="2"/>
  <c r="H62" i="2"/>
  <c r="G59" i="2"/>
  <c r="F59" i="2"/>
  <c r="H58" i="2"/>
  <c r="H57" i="2"/>
  <c r="H56" i="2"/>
  <c r="G52" i="2"/>
  <c r="F52" i="2"/>
  <c r="H51" i="2"/>
  <c r="H41" i="2"/>
  <c r="H40" i="2"/>
  <c r="H39" i="2"/>
  <c r="H38" i="2"/>
  <c r="H37" i="2"/>
  <c r="H36" i="2"/>
  <c r="H34" i="2"/>
  <c r="H33" i="2"/>
  <c r="H32" i="2"/>
  <c r="H31" i="2"/>
  <c r="H30" i="2"/>
  <c r="H29" i="2"/>
  <c r="H27" i="2"/>
  <c r="H26" i="2"/>
  <c r="H25" i="2"/>
  <c r="H24" i="2"/>
  <c r="H23" i="2"/>
  <c r="H22" i="2"/>
  <c r="H21" i="2"/>
  <c r="G15" i="2"/>
  <c r="F15" i="2"/>
  <c r="H13" i="2"/>
  <c r="H15" i="2" s="1"/>
  <c r="K62" i="2" l="1"/>
  <c r="H52" i="2"/>
  <c r="K13" i="2"/>
  <c r="K57" i="2"/>
  <c r="K63" i="2"/>
  <c r="H65" i="2"/>
  <c r="K40" i="2"/>
  <c r="K51" i="2"/>
  <c r="K82" i="2"/>
  <c r="K56" i="2"/>
  <c r="K58" i="2"/>
  <c r="K76" i="2"/>
  <c r="K75" i="2"/>
  <c r="K23" i="2"/>
  <c r="K25" i="2"/>
  <c r="K27" i="2"/>
  <c r="K30" i="2"/>
  <c r="K32" i="2"/>
  <c r="K34" i="2"/>
  <c r="K39" i="2"/>
  <c r="K41" i="2"/>
  <c r="K22" i="2"/>
  <c r="K24" i="2"/>
  <c r="K26" i="2"/>
  <c r="K29" i="2"/>
  <c r="K31" i="2"/>
  <c r="K33" i="2"/>
  <c r="K36" i="2"/>
  <c r="H77" i="2"/>
  <c r="K38" i="2"/>
  <c r="G84" i="2"/>
  <c r="K73" i="2"/>
  <c r="K74" i="2"/>
  <c r="H69" i="2"/>
  <c r="G78" i="2"/>
  <c r="K68" i="2"/>
  <c r="H59" i="2"/>
  <c r="G53" i="2"/>
  <c r="F53" i="2"/>
  <c r="H48" i="2"/>
  <c r="F78" i="2"/>
  <c r="H20" i="2"/>
  <c r="G79" i="2" l="1"/>
  <c r="H84" i="2"/>
  <c r="H78" i="2"/>
  <c r="G85" i="2"/>
  <c r="F85" i="2"/>
  <c r="F79" i="2"/>
  <c r="H53" i="2"/>
  <c r="H85" i="2" l="1"/>
  <c r="H79" i="2"/>
  <c r="J37" i="2" l="1"/>
  <c r="K37" i="2" s="1"/>
  <c r="C21" i="2"/>
  <c r="I21" i="2" l="1"/>
  <c r="K21" i="2" s="1"/>
  <c r="C48" i="2"/>
  <c r="I20" i="2"/>
  <c r="K20" i="2" s="1"/>
  <c r="E64" i="2"/>
  <c r="D83" i="2" l="1"/>
  <c r="C83" i="2"/>
  <c r="E82" i="2"/>
  <c r="E83" i="2" s="1"/>
  <c r="C84" i="2" l="1"/>
  <c r="I84" i="2" s="1"/>
  <c r="I83" i="2"/>
  <c r="D84" i="2"/>
  <c r="J84" i="2" s="1"/>
  <c r="J83" i="2"/>
  <c r="K83" i="2" s="1"/>
  <c r="E76" i="2"/>
  <c r="D77" i="2"/>
  <c r="J77" i="2" s="1"/>
  <c r="C77" i="2"/>
  <c r="I77" i="2" s="1"/>
  <c r="K77" i="2" s="1"/>
  <c r="D65" i="2"/>
  <c r="J65" i="2" s="1"/>
  <c r="C65" i="2"/>
  <c r="I65" i="2" s="1"/>
  <c r="E37" i="2"/>
  <c r="E38" i="2"/>
  <c r="E39" i="2"/>
  <c r="E40" i="2"/>
  <c r="E41" i="2"/>
  <c r="E32" i="2"/>
  <c r="E31" i="2"/>
  <c r="K84" i="2" l="1"/>
  <c r="K65" i="2"/>
  <c r="E84" i="2"/>
  <c r="E56" i="2"/>
  <c r="E75" i="2" l="1"/>
  <c r="D52" i="2"/>
  <c r="J52" i="2" s="1"/>
  <c r="C52" i="2"/>
  <c r="I52" i="2" s="1"/>
  <c r="E29" i="2"/>
  <c r="E21" i="2"/>
  <c r="E22" i="2"/>
  <c r="E23" i="2"/>
  <c r="E24" i="2"/>
  <c r="E25" i="2"/>
  <c r="E26" i="2"/>
  <c r="E27" i="2"/>
  <c r="E20" i="2"/>
  <c r="K52" i="2" l="1"/>
  <c r="E52" i="2"/>
  <c r="D59" i="2" l="1"/>
  <c r="J59" i="2" s="1"/>
  <c r="C59" i="2"/>
  <c r="I59" i="2" s="1"/>
  <c r="E36" i="2"/>
  <c r="K59" i="2" l="1"/>
  <c r="E63" i="2"/>
  <c r="E33" i="2"/>
  <c r="E34" i="2"/>
  <c r="E51" i="2" l="1"/>
  <c r="D69" i="2" l="1"/>
  <c r="J69" i="2" s="1"/>
  <c r="C69" i="2"/>
  <c r="I69" i="2" s="1"/>
  <c r="E68" i="2"/>
  <c r="E30" i="2"/>
  <c r="K69" i="2" l="1"/>
  <c r="C53" i="2"/>
  <c r="I48" i="2"/>
  <c r="D53" i="2"/>
  <c r="J48" i="2"/>
  <c r="D78" i="2"/>
  <c r="J78" i="2" s="1"/>
  <c r="C78" i="2"/>
  <c r="I78" i="2" s="1"/>
  <c r="E77" i="2"/>
  <c r="E48" i="2"/>
  <c r="E59" i="2"/>
  <c r="E65" i="2"/>
  <c r="E69" i="2"/>
  <c r="K78" i="2" l="1"/>
  <c r="D79" i="2"/>
  <c r="J79" i="2" s="1"/>
  <c r="J53" i="2"/>
  <c r="I53" i="2"/>
  <c r="E53" i="2"/>
  <c r="C79" i="2"/>
  <c r="I79" i="2" s="1"/>
  <c r="K48" i="2"/>
  <c r="E78" i="2"/>
  <c r="E58" i="2"/>
  <c r="E79" i="2" l="1"/>
  <c r="K79" i="2"/>
  <c r="K53" i="2"/>
  <c r="E74" i="2"/>
  <c r="E73" i="2"/>
  <c r="E72" i="2"/>
  <c r="E62" i="2"/>
  <c r="E57" i="2"/>
  <c r="D15" i="2"/>
  <c r="C15" i="2"/>
  <c r="E13" i="2"/>
  <c r="E15" i="2" s="1"/>
  <c r="E85" i="2" s="1"/>
  <c r="J15" i="2" l="1"/>
  <c r="D85" i="2"/>
  <c r="J85" i="2" s="1"/>
  <c r="I15" i="2"/>
  <c r="C85" i="2"/>
  <c r="I85" i="2" s="1"/>
  <c r="K85" i="2" l="1"/>
  <c r="K15" i="2"/>
</calcChain>
</file>

<file path=xl/sharedStrings.xml><?xml version="1.0" encoding="utf-8"?>
<sst xmlns="http://schemas.openxmlformats.org/spreadsheetml/2006/main" count="128" uniqueCount="82">
  <si>
    <t>Budapest Főváros VII. Kerület Erzsébetváros Önkormányzata</t>
  </si>
  <si>
    <t>Tartalék jogcíme</t>
  </si>
  <si>
    <t>ezer Ft</t>
  </si>
  <si>
    <t xml:space="preserve">Központilag kezelt ágazati feladatok </t>
  </si>
  <si>
    <t>Központilag kezelt közművelődési pályázatok és feladatok</t>
  </si>
  <si>
    <t xml:space="preserve">Központilag kezelt sport pályázatok és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</si>
  <si>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</si>
  <si>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</si>
  <si>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</si>
  <si>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</si>
  <si>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</si>
  <si>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</si>
  <si>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</si>
  <si>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</si>
  <si>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</si>
  <si>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</si>
  <si>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Általános tartalék előirányzata összesen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</si>
  <si>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</si>
  <si>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</si>
  <si>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</si>
  <si>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</si>
  <si>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</si>
  <si>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</si>
  <si>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Polgármesterre átruházott előirányzat-átcsoportosítási hatáskörű céltartalékok előirányzata összesen (7201+7203)</t>
  </si>
  <si>
    <t>Környezetvédelmi Alap</t>
  </si>
  <si>
    <t>Egészségügyi szolgáltatók támogatása</t>
  </si>
  <si>
    <t>Egyéb városüzemeltetési feladatok</t>
  </si>
  <si>
    <t>Növényesítés</t>
  </si>
  <si>
    <t>Tartalék előirányzat mindösszesen (3+4)</t>
  </si>
  <si>
    <t>Intézmények felújítási és beruházási tartalék kerete</t>
  </si>
  <si>
    <t>Lakásfelújítások</t>
  </si>
  <si>
    <t>Pályázatok előkészítése</t>
  </si>
  <si>
    <t>"Erzsébetváros Kertje" pályázat</t>
  </si>
  <si>
    <t>Tűzfalak alapfelületei előkészítése</t>
  </si>
  <si>
    <t>K513</t>
  </si>
  <si>
    <t>Központilag kezelt társasházi pályázatok és feladatok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</si>
  <si>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</si>
  <si>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</si>
  <si>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Pályázatok önrésze</t>
  </si>
  <si>
    <t>2021. évi költségvetési tartalék előirányzatok</t>
  </si>
  <si>
    <t>Céltartalék 2021.</t>
  </si>
  <si>
    <t>Tervezés (mélyépítés)</t>
  </si>
  <si>
    <t>Műszaki ellenőrzés (mélyépítés)</t>
  </si>
  <si>
    <t xml:space="preserve">Járda-, szegélyfelújítások </t>
  </si>
  <si>
    <t>Klauzál téri Vásárcsarnok és Garay téri Piac műszaki felmérése tárgyban készülő szakértői véleményben foglalt sürgős épületgépészeti és építészeti felújítási feladatok elvégzése</t>
  </si>
  <si>
    <t xml:space="preserve">Veszélyhelyzet tartalék kerete </t>
  </si>
  <si>
    <t>Pályázatok visszafizetési kötelezettsége</t>
  </si>
  <si>
    <t>Népszámlálás</t>
  </si>
  <si>
    <t>Egészségügyi alapellátás fejlesztése</t>
  </si>
  <si>
    <t>EU-s pályázat előkészítése, tervezés és társadalmi egyeztetés</t>
  </si>
  <si>
    <t>Pályázatok előkészítése összesen (1)</t>
  </si>
  <si>
    <t xml:space="preserve">Irodalmi ösztöndíj </t>
  </si>
  <si>
    <t>Központilag kezelt közművelődési pályázatok és feladatok összesen (1+2+3)</t>
  </si>
  <si>
    <t>Önkormányzati üdülő igénybevétele táboroztatáshoz (pályázat)</t>
  </si>
  <si>
    <t>Központilag kezelt sport pályázatok és feladatok összesen (1+2+3)</t>
  </si>
  <si>
    <t>Sajátos nevelési igényű családok támogatása (pályázat)</t>
  </si>
  <si>
    <t>Erzsébetvárosi családok üdülésének támogatása (pályázat)</t>
  </si>
  <si>
    <t>Központilag kezelt kerület-fejlesztési pályázatok és feladatok összesen (1)</t>
  </si>
  <si>
    <t>Térfigyelő rendszer kiépítése pályázat</t>
  </si>
  <si>
    <t>Tiszta utca, rendes ház pályázat</t>
  </si>
  <si>
    <t>Központilag kezelt közrendvédelmi, környezetvédelmi pályázatok és feladatok összesen (1+2+…+5)</t>
  </si>
  <si>
    <t>Pályázatok többéves előirányzatai</t>
  </si>
  <si>
    <t>VEKOP 6.2.1-15-2016-00004 pályázat Verseny utcai Veszélyeztetett tömb szociális célú rehabilitációja pályázat kiadásai</t>
  </si>
  <si>
    <t>Következő évek fejlesztési tartaléka (7502)</t>
  </si>
  <si>
    <t>Tartalék előirányzat mindösszesen (7100 +7200 +7300+7500)</t>
  </si>
  <si>
    <t>Pályázatok többéves előirányzatai összesen (1)</t>
  </si>
  <si>
    <t>Köznevelési intézmények kis-értékű tárgyi eszköz beszerzései</t>
  </si>
  <si>
    <t>Veszélyes, sürgős intézkedést igénylő felújítások</t>
  </si>
  <si>
    <t>Veszélyes, sürgős intézkedést igénylő beruházások</t>
  </si>
  <si>
    <t>Otthonvédelmi program (hevederzár 100 ezer Ft, CO érzékelő 3900 ezer Ft)</t>
  </si>
  <si>
    <t>Tartalék előirányzat mindösszesen (9+10)</t>
  </si>
  <si>
    <t>Módosított céltartalék előirányzat 2021.</t>
  </si>
  <si>
    <t>Módosítás</t>
  </si>
  <si>
    <t>Egészségügyi kiegészítő pótlék</t>
  </si>
  <si>
    <t xml:space="preserve">Szociális ágazati összevont pótlék </t>
  </si>
  <si>
    <t>Óvodai és iskolai szociális segítő tevékenység támogatása</t>
  </si>
  <si>
    <t xml:space="preserve">Intézmények működési kiadása </t>
  </si>
  <si>
    <t>Előző évi elszámolás alapján pótigény támogatása</t>
  </si>
  <si>
    <t>Vásárolt élelmezés nyersanyagnorma emelése</t>
  </si>
  <si>
    <t>Évközi kiegészítő állami támogatások</t>
  </si>
  <si>
    <t>Központilag kezelt ágazati feladatok összesen (1+2+…+28)</t>
  </si>
  <si>
    <t>Állami támogatások évközi módosítása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</si>
</sst>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82">
    <xf numFmtId="0" fontId="0" fillId="0" borderId="0" xfId="0"/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3" fontId="6" fillId="0" borderId="38" xfId="0" applyNumberFormat="1" applyFont="1" applyFill="1" applyBorder="1" applyAlignment="1">
      <alignment horizontal="right" vertical="center"/>
    </xf>
    <xf numFmtId="3" fontId="5" fillId="0" borderId="20" xfId="0" applyNumberFormat="1" applyFont="1" applyFill="1" applyBorder="1" applyAlignment="1">
      <alignment vertical="center"/>
    </xf>
    <xf numFmtId="3" fontId="5" fillId="0" borderId="42" xfId="0" applyNumberFormat="1" applyFont="1" applyFill="1" applyBorder="1" applyAlignment="1">
      <alignment horizontal="right" vertical="center"/>
    </xf>
    <xf numFmtId="3" fontId="6" fillId="0" borderId="32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vertical="center"/>
    </xf>
    <xf numFmtId="3" fontId="5" fillId="0" borderId="37" xfId="0" applyNumberFormat="1" applyFont="1" applyFill="1" applyBorder="1" applyAlignment="1">
      <alignment horizontal="right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3" fontId="6" fillId="0" borderId="8" xfId="0" applyNumberFormat="1" applyFont="1" applyFill="1" applyBorder="1" applyAlignment="1">
      <alignment horizontal="right" vertical="center"/>
    </xf>
    <xf numFmtId="3" fontId="6" fillId="0" borderId="40" xfId="0" applyNumberFormat="1" applyFont="1" applyFill="1" applyBorder="1" applyAlignment="1">
      <alignment horizontal="right" vertical="center"/>
    </xf>
    <xf numFmtId="0" fontId="5" fillId="0" borderId="33" xfId="0" applyFont="1" applyFill="1" applyBorder="1" applyAlignment="1">
      <alignment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horizontal="right" vertical="center"/>
    </xf>
    <xf numFmtId="0" fontId="6" fillId="0" borderId="34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left" vertical="center" wrapText="1"/>
    </xf>
    <xf numFmtId="3" fontId="6" fillId="0" borderId="39" xfId="0" applyNumberFormat="1" applyFont="1" applyFill="1" applyBorder="1" applyAlignment="1">
      <alignment horizontal="right" vertical="center"/>
    </xf>
    <xf numFmtId="3" fontId="5" fillId="0" borderId="35" xfId="0" applyNumberFormat="1" applyFont="1" applyFill="1" applyBorder="1" applyAlignment="1">
      <alignment horizontal="right" vertical="center"/>
    </xf>
    <xf numFmtId="3" fontId="6" fillId="0" borderId="36" xfId="0" applyNumberFormat="1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left" vertical="center"/>
    </xf>
    <xf numFmtId="3" fontId="5" fillId="0" borderId="34" xfId="0" applyNumberFormat="1" applyFont="1" applyFill="1" applyBorder="1" applyAlignment="1">
      <alignment vertical="center"/>
    </xf>
    <xf numFmtId="3" fontId="5" fillId="0" borderId="41" xfId="0" applyNumberFormat="1" applyFont="1" applyFill="1" applyBorder="1" applyAlignment="1">
      <alignment vertical="center"/>
    </xf>
    <xf numFmtId="3" fontId="6" fillId="0" borderId="36" xfId="0" applyNumberFormat="1" applyFont="1" applyFill="1" applyBorder="1" applyAlignment="1">
      <alignment horizontal="left" vertical="center"/>
    </xf>
    <xf numFmtId="3" fontId="5" fillId="0" borderId="42" xfId="0" applyNumberFormat="1" applyFont="1" applyFill="1" applyBorder="1" applyAlignment="1">
      <alignment vertical="center"/>
    </xf>
    <xf numFmtId="3" fontId="6" fillId="0" borderId="34" xfId="0" applyNumberFormat="1" applyFont="1" applyFill="1" applyBorder="1" applyAlignment="1">
      <alignment horizontal="right" vertical="center"/>
    </xf>
    <xf numFmtId="3" fontId="5" fillId="0" borderId="43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tabSelected="1" view="pageBreakPreview" zoomScale="70" zoomScaleNormal="75" zoomScaleSheetLayoutView="70" workbookViewId="0">
      <selection activeCell="G23" sqref="G23"/>
    </sheetView>
  </sheetViews>
  <sheetFormatPr defaultRowHeight="20.25" x14ac:dyDescent="0.2"/>
  <cols>
    <col min="1" max="1" width="15" style="1" customWidth="1"/>
    <col min="2" max="2" width="113.7109375" style="1" customWidth="1"/>
    <col min="3" max="11" width="21.7109375" style="1" customWidth="1"/>
    <col min="12" max="12" width="13.140625" style="1" customWidth="1"/>
    <col min="13" max="16384" width="9.140625" style="1"/>
  </cols>
  <sheetData>
    <row r="1" spans="1:12" ht="28.5" customHeight="1" x14ac:dyDescent="0.2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x14ac:dyDescent="0.2">
      <c r="A2" s="66" t="s">
        <v>39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21" thickBot="1" x14ac:dyDescent="0.25">
      <c r="E4" s="3"/>
      <c r="F4" s="3"/>
      <c r="G4" s="3"/>
      <c r="H4" s="3"/>
      <c r="I4" s="3"/>
      <c r="J4" s="3"/>
      <c r="K4" s="3" t="s">
        <v>2</v>
      </c>
      <c r="L4" s="3"/>
    </row>
    <row r="5" spans="1:12" ht="30.75" customHeight="1" x14ac:dyDescent="0.2">
      <c r="A5" s="67" t="s">
        <v>21</v>
      </c>
      <c r="B5" s="67" t="s">
        <v>1</v>
      </c>
      <c r="C5" s="70" t="s">
        <v>40</v>
      </c>
      <c r="D5" s="71"/>
      <c r="E5" s="72"/>
      <c r="F5" s="70" t="s">
        <v>72</v>
      </c>
      <c r="G5" s="71"/>
      <c r="H5" s="72"/>
      <c r="I5" s="70" t="s">
        <v>71</v>
      </c>
      <c r="J5" s="71"/>
      <c r="K5" s="72"/>
      <c r="L5" s="67" t="s">
        <v>17</v>
      </c>
    </row>
    <row r="6" spans="1:12" ht="18.75" customHeight="1" x14ac:dyDescent="0.2">
      <c r="A6" s="68"/>
      <c r="B6" s="68"/>
      <c r="C6" s="73" t="s">
        <v>18</v>
      </c>
      <c r="D6" s="76" t="s">
        <v>19</v>
      </c>
      <c r="E6" s="79" t="s">
        <v>28</v>
      </c>
      <c r="F6" s="73" t="s">
        <v>18</v>
      </c>
      <c r="G6" s="76" t="s">
        <v>19</v>
      </c>
      <c r="H6" s="79" t="s">
        <v>28</v>
      </c>
      <c r="I6" s="73" t="s">
        <v>18</v>
      </c>
      <c r="J6" s="76" t="s">
        <v>19</v>
      </c>
      <c r="K6" s="79" t="s">
        <v>70</v>
      </c>
      <c r="L6" s="68"/>
    </row>
    <row r="7" spans="1:12" x14ac:dyDescent="0.2">
      <c r="A7" s="68"/>
      <c r="B7" s="68"/>
      <c r="C7" s="74"/>
      <c r="D7" s="77"/>
      <c r="E7" s="80"/>
      <c r="F7" s="74"/>
      <c r="G7" s="77"/>
      <c r="H7" s="80"/>
      <c r="I7" s="74"/>
      <c r="J7" s="77"/>
      <c r="K7" s="80"/>
      <c r="L7" s="68"/>
    </row>
    <row r="8" spans="1:12" ht="43.5" customHeight="1" x14ac:dyDescent="0.2">
      <c r="A8" s="69"/>
      <c r="B8" s="69"/>
      <c r="C8" s="75"/>
      <c r="D8" s="78"/>
      <c r="E8" s="81"/>
      <c r="F8" s="75"/>
      <c r="G8" s="78"/>
      <c r="H8" s="81"/>
      <c r="I8" s="75"/>
      <c r="J8" s="78"/>
      <c r="K8" s="81"/>
      <c r="L8" s="69"/>
    </row>
    <row r="9" spans="1:12" x14ac:dyDescent="0.2">
      <c r="A9" s="4">
        <v>1</v>
      </c>
      <c r="B9" s="4">
        <v>2</v>
      </c>
      <c r="C9" s="5">
        <v>3</v>
      </c>
      <c r="D9" s="6">
        <v>4</v>
      </c>
      <c r="E9" s="7">
        <v>5</v>
      </c>
      <c r="F9" s="5">
        <v>6</v>
      </c>
      <c r="G9" s="6">
        <v>7</v>
      </c>
      <c r="H9" s="7">
        <v>8</v>
      </c>
      <c r="I9" s="5">
        <v>9</v>
      </c>
      <c r="J9" s="6">
        <v>10</v>
      </c>
      <c r="K9" s="7">
        <v>11</v>
      </c>
      <c r="L9" s="8">
        <v>12</v>
      </c>
    </row>
    <row r="10" spans="1:12" x14ac:dyDescent="0.2">
      <c r="A10" s="9"/>
      <c r="B10" s="10"/>
      <c r="C10" s="11"/>
      <c r="D10" s="12"/>
      <c r="E10" s="13"/>
      <c r="F10" s="11"/>
      <c r="G10" s="12"/>
      <c r="H10" s="13"/>
      <c r="I10" s="11"/>
      <c r="J10" s="12"/>
      <c r="K10" s="13"/>
      <c r="L10" s="14"/>
    </row>
    <row r="11" spans="1:12" x14ac:dyDescent="0.2">
      <c r="A11" s="9"/>
      <c r="B11" s="10" t="s">
        <v>12</v>
      </c>
      <c r="C11" s="11"/>
      <c r="D11" s="12"/>
      <c r="E11" s="13"/>
      <c r="F11" s="11"/>
      <c r="G11" s="12"/>
      <c r="H11" s="13"/>
      <c r="I11" s="11"/>
      <c r="J11" s="12"/>
      <c r="K11" s="13"/>
      <c r="L11" s="14"/>
    </row>
    <row r="12" spans="1:12" x14ac:dyDescent="0.2">
      <c r="A12" s="9"/>
      <c r="B12" s="10"/>
      <c r="C12" s="11"/>
      <c r="D12" s="12"/>
      <c r="E12" s="13"/>
      <c r="F12" s="11"/>
      <c r="G12" s="12"/>
      <c r="H12" s="13"/>
      <c r="I12" s="11"/>
      <c r="J12" s="12"/>
      <c r="K12" s="13"/>
      <c r="L12" s="14"/>
    </row>
    <row r="13" spans="1:12" x14ac:dyDescent="0.2">
      <c r="A13" s="10">
        <v>7101</v>
      </c>
      <c r="B13" s="15" t="s">
        <v>15</v>
      </c>
      <c r="C13" s="16"/>
      <c r="D13" s="12">
        <v>300000</v>
      </c>
      <c r="E13" s="13">
        <f>SUM(C13:D13)</f>
        <v>300000</v>
      </c>
      <c r="F13" s="16"/>
      <c r="G13" s="12"/>
      <c r="H13" s="13">
        <f>SUM(F13:G13)</f>
        <v>0</v>
      </c>
      <c r="I13" s="16">
        <f>C13+F13</f>
        <v>0</v>
      </c>
      <c r="J13" s="12">
        <f>D13+G13</f>
        <v>300000</v>
      </c>
      <c r="K13" s="13">
        <f>SUM(I13:J13)</f>
        <v>300000</v>
      </c>
      <c r="L13" s="17" t="s">
        <v>13</v>
      </c>
    </row>
    <row r="14" spans="1:12" ht="21" thickBot="1" x14ac:dyDescent="0.25">
      <c r="A14" s="9"/>
      <c r="B14" s="10"/>
      <c r="C14" s="18"/>
      <c r="D14" s="12"/>
      <c r="E14" s="13"/>
      <c r="F14" s="18"/>
      <c r="G14" s="12"/>
      <c r="H14" s="13"/>
      <c r="I14" s="18"/>
      <c r="J14" s="12"/>
      <c r="K14" s="13"/>
      <c r="L14" s="14"/>
    </row>
    <row r="15" spans="1:12" s="25" customFormat="1" ht="22.5" customHeight="1" thickBot="1" x14ac:dyDescent="0.25">
      <c r="A15" s="19">
        <v>7100</v>
      </c>
      <c r="B15" s="20" t="s">
        <v>16</v>
      </c>
      <c r="C15" s="21">
        <f>SUM(C13)</f>
        <v>0</v>
      </c>
      <c r="D15" s="22">
        <f t="shared" ref="D15:E15" si="0">SUM(D13)</f>
        <v>300000</v>
      </c>
      <c r="E15" s="23">
        <f t="shared" si="0"/>
        <v>300000</v>
      </c>
      <c r="F15" s="21">
        <f>SUM(F13)</f>
        <v>0</v>
      </c>
      <c r="G15" s="22">
        <f t="shared" ref="G15:H15" si="1">SUM(G13)</f>
        <v>0</v>
      </c>
      <c r="H15" s="23">
        <f t="shared" si="1"/>
        <v>0</v>
      </c>
      <c r="I15" s="21">
        <f>C15+F15</f>
        <v>0</v>
      </c>
      <c r="J15" s="22">
        <f>D15+G15</f>
        <v>300000</v>
      </c>
      <c r="K15" s="23">
        <f>SUM(I15:J15)</f>
        <v>300000</v>
      </c>
      <c r="L15" s="24"/>
    </row>
    <row r="16" spans="1:12" s="29" customFormat="1" x14ac:dyDescent="0.2">
      <c r="A16" s="10"/>
      <c r="B16" s="15"/>
      <c r="C16" s="26"/>
      <c r="D16" s="27"/>
      <c r="E16" s="28"/>
      <c r="F16" s="26"/>
      <c r="G16" s="27"/>
      <c r="H16" s="28"/>
      <c r="I16" s="26"/>
      <c r="J16" s="27"/>
      <c r="K16" s="28"/>
      <c r="L16" s="14"/>
    </row>
    <row r="17" spans="1:12" s="29" customFormat="1" x14ac:dyDescent="0.2">
      <c r="A17" s="10"/>
      <c r="B17" s="10" t="s">
        <v>11</v>
      </c>
      <c r="C17" s="26"/>
      <c r="D17" s="27"/>
      <c r="E17" s="28"/>
      <c r="F17" s="26"/>
      <c r="G17" s="27"/>
      <c r="H17" s="28"/>
      <c r="I17" s="26"/>
      <c r="J17" s="27"/>
      <c r="K17" s="28"/>
      <c r="L17" s="14"/>
    </row>
    <row r="18" spans="1:12" s="29" customFormat="1" x14ac:dyDescent="0.2">
      <c r="A18" s="10"/>
      <c r="B18" s="15"/>
      <c r="C18" s="26"/>
      <c r="D18" s="27"/>
      <c r="E18" s="28"/>
      <c r="F18" s="26"/>
      <c r="G18" s="27"/>
      <c r="H18" s="28"/>
      <c r="I18" s="26"/>
      <c r="J18" s="27"/>
      <c r="K18" s="28"/>
      <c r="L18" s="14"/>
    </row>
    <row r="19" spans="1:12" x14ac:dyDescent="0.2">
      <c r="A19" s="10">
        <v>7201</v>
      </c>
      <c r="B19" s="15" t="s">
        <v>3</v>
      </c>
      <c r="C19" s="26"/>
      <c r="D19" s="27"/>
      <c r="E19" s="28"/>
      <c r="F19" s="26"/>
      <c r="G19" s="27"/>
      <c r="H19" s="28"/>
      <c r="I19" s="26"/>
      <c r="J19" s="27"/>
      <c r="K19" s="28"/>
      <c r="L19" s="14"/>
    </row>
    <row r="20" spans="1:12" ht="25.5" customHeight="1" x14ac:dyDescent="0.2">
      <c r="A20" s="9">
        <v>1</v>
      </c>
      <c r="B20" s="30" t="s">
        <v>10</v>
      </c>
      <c r="C20" s="31">
        <v>21157</v>
      </c>
      <c r="D20" s="32">
        <v>5770</v>
      </c>
      <c r="E20" s="28">
        <f>SUM(C20:D20)</f>
        <v>26927</v>
      </c>
      <c r="F20" s="31">
        <f>-700-1438-4900-1495-4050-621-500-978-600-602-1611-140</f>
        <v>-17635</v>
      </c>
      <c r="G20" s="32">
        <f>-1450-20-3090-1304+94+94</f>
        <v>-5676</v>
      </c>
      <c r="H20" s="28">
        <f>SUM(F20:G20)</f>
        <v>-23311</v>
      </c>
      <c r="I20" s="31">
        <f t="shared" ref="I20:I48" si="2">C20+F20</f>
        <v>3522</v>
      </c>
      <c r="J20" s="32">
        <f t="shared" ref="J20:J48" si="3">D20+G20</f>
        <v>94</v>
      </c>
      <c r="K20" s="28">
        <f t="shared" ref="K20:K53" si="4">SUM(I20:J20)</f>
        <v>3616</v>
      </c>
      <c r="L20" s="17" t="s">
        <v>13</v>
      </c>
    </row>
    <row r="21" spans="1:12" ht="25.5" customHeight="1" x14ac:dyDescent="0.2">
      <c r="A21" s="9">
        <v>2</v>
      </c>
      <c r="B21" s="30" t="s">
        <v>20</v>
      </c>
      <c r="C21" s="31">
        <f>20000-12000-500</f>
        <v>7500</v>
      </c>
      <c r="D21" s="32">
        <v>98500</v>
      </c>
      <c r="E21" s="28">
        <f t="shared" ref="E21:E29" si="5">SUM(C21:D21)</f>
        <v>106000</v>
      </c>
      <c r="F21" s="31"/>
      <c r="G21" s="32">
        <v>-32000</v>
      </c>
      <c r="H21" s="28">
        <f t="shared" ref="H21:H47" si="6">SUM(F21:G21)</f>
        <v>-32000</v>
      </c>
      <c r="I21" s="31">
        <f t="shared" si="2"/>
        <v>7500</v>
      </c>
      <c r="J21" s="32">
        <f t="shared" si="3"/>
        <v>66500</v>
      </c>
      <c r="K21" s="28">
        <f t="shared" si="4"/>
        <v>74000</v>
      </c>
      <c r="L21" s="17" t="s">
        <v>13</v>
      </c>
    </row>
    <row r="22" spans="1:12" ht="25.5" customHeight="1" x14ac:dyDescent="0.2">
      <c r="A22" s="9">
        <v>3</v>
      </c>
      <c r="B22" s="30" t="s">
        <v>24</v>
      </c>
      <c r="C22" s="31">
        <v>207</v>
      </c>
      <c r="D22" s="32"/>
      <c r="E22" s="28">
        <f t="shared" si="5"/>
        <v>207</v>
      </c>
      <c r="F22" s="31"/>
      <c r="G22" s="32"/>
      <c r="H22" s="28">
        <f t="shared" si="6"/>
        <v>0</v>
      </c>
      <c r="I22" s="31">
        <f t="shared" si="2"/>
        <v>207</v>
      </c>
      <c r="J22" s="32">
        <f t="shared" si="3"/>
        <v>0</v>
      </c>
      <c r="K22" s="28">
        <f t="shared" si="4"/>
        <v>207</v>
      </c>
      <c r="L22" s="17" t="s">
        <v>13</v>
      </c>
    </row>
    <row r="23" spans="1:12" ht="25.5" customHeight="1" x14ac:dyDescent="0.2">
      <c r="A23" s="9">
        <v>4</v>
      </c>
      <c r="B23" s="30" t="s">
        <v>33</v>
      </c>
      <c r="C23" s="31"/>
      <c r="D23" s="32">
        <v>2985</v>
      </c>
      <c r="E23" s="28">
        <f t="shared" si="5"/>
        <v>2985</v>
      </c>
      <c r="F23" s="31"/>
      <c r="G23" s="32"/>
      <c r="H23" s="28">
        <f t="shared" si="6"/>
        <v>0</v>
      </c>
      <c r="I23" s="31">
        <f t="shared" si="2"/>
        <v>0</v>
      </c>
      <c r="J23" s="32">
        <f t="shared" si="3"/>
        <v>2985</v>
      </c>
      <c r="K23" s="28">
        <f t="shared" si="4"/>
        <v>2985</v>
      </c>
      <c r="L23" s="17" t="s">
        <v>13</v>
      </c>
    </row>
    <row r="24" spans="1:12" ht="25.5" customHeight="1" x14ac:dyDescent="0.2">
      <c r="A24" s="9">
        <v>5</v>
      </c>
      <c r="B24" s="30" t="s">
        <v>26</v>
      </c>
      <c r="C24" s="31">
        <v>9361</v>
      </c>
      <c r="D24" s="32"/>
      <c r="E24" s="28">
        <f t="shared" si="5"/>
        <v>9361</v>
      </c>
      <c r="F24" s="31">
        <f>-1270-2620</f>
        <v>-3890</v>
      </c>
      <c r="G24" s="32"/>
      <c r="H24" s="28">
        <f t="shared" si="6"/>
        <v>-3890</v>
      </c>
      <c r="I24" s="31">
        <f t="shared" si="2"/>
        <v>5471</v>
      </c>
      <c r="J24" s="32">
        <f t="shared" si="3"/>
        <v>0</v>
      </c>
      <c r="K24" s="28">
        <f t="shared" si="4"/>
        <v>5471</v>
      </c>
      <c r="L24" s="17" t="s">
        <v>13</v>
      </c>
    </row>
    <row r="25" spans="1:12" ht="25.5" customHeight="1" x14ac:dyDescent="0.2">
      <c r="A25" s="9">
        <v>6</v>
      </c>
      <c r="B25" s="30" t="s">
        <v>41</v>
      </c>
      <c r="C25" s="31"/>
      <c r="D25" s="32">
        <v>15000</v>
      </c>
      <c r="E25" s="28">
        <f t="shared" si="5"/>
        <v>15000</v>
      </c>
      <c r="F25" s="31"/>
      <c r="G25" s="32"/>
      <c r="H25" s="28">
        <f t="shared" si="6"/>
        <v>0</v>
      </c>
      <c r="I25" s="31">
        <f t="shared" si="2"/>
        <v>0</v>
      </c>
      <c r="J25" s="32">
        <f t="shared" si="3"/>
        <v>15000</v>
      </c>
      <c r="K25" s="28">
        <f t="shared" si="4"/>
        <v>15000</v>
      </c>
      <c r="L25" s="17" t="s">
        <v>13</v>
      </c>
    </row>
    <row r="26" spans="1:12" ht="25.5" customHeight="1" x14ac:dyDescent="0.2">
      <c r="A26" s="9">
        <v>7</v>
      </c>
      <c r="B26" s="30" t="s">
        <v>42</v>
      </c>
      <c r="C26" s="31"/>
      <c r="D26" s="32">
        <v>5000</v>
      </c>
      <c r="E26" s="28">
        <f t="shared" si="5"/>
        <v>5000</v>
      </c>
      <c r="F26" s="31"/>
      <c r="G26" s="32"/>
      <c r="H26" s="28">
        <f t="shared" si="6"/>
        <v>0</v>
      </c>
      <c r="I26" s="31">
        <f t="shared" si="2"/>
        <v>0</v>
      </c>
      <c r="J26" s="32">
        <f t="shared" si="3"/>
        <v>5000</v>
      </c>
      <c r="K26" s="28">
        <f t="shared" si="4"/>
        <v>5000</v>
      </c>
      <c r="L26" s="17" t="s">
        <v>13</v>
      </c>
    </row>
    <row r="27" spans="1:12" ht="25.5" customHeight="1" x14ac:dyDescent="0.2">
      <c r="A27" s="9">
        <v>8</v>
      </c>
      <c r="B27" s="30" t="s">
        <v>29</v>
      </c>
      <c r="C27" s="31"/>
      <c r="D27" s="32">
        <v>11147</v>
      </c>
      <c r="E27" s="28">
        <f t="shared" si="5"/>
        <v>11147</v>
      </c>
      <c r="F27" s="31"/>
      <c r="G27" s="32">
        <v>-11147</v>
      </c>
      <c r="H27" s="28">
        <f t="shared" si="6"/>
        <v>-11147</v>
      </c>
      <c r="I27" s="31">
        <f t="shared" si="2"/>
        <v>0</v>
      </c>
      <c r="J27" s="32">
        <f t="shared" si="3"/>
        <v>0</v>
      </c>
      <c r="K27" s="28">
        <f t="shared" si="4"/>
        <v>0</v>
      </c>
      <c r="L27" s="17" t="s">
        <v>13</v>
      </c>
    </row>
    <row r="28" spans="1:12" ht="25.5" customHeight="1" x14ac:dyDescent="0.2">
      <c r="A28" s="9">
        <v>9</v>
      </c>
      <c r="B28" s="30" t="s">
        <v>76</v>
      </c>
      <c r="C28" s="31">
        <v>34844</v>
      </c>
      <c r="D28" s="32"/>
      <c r="E28" s="28">
        <f t="shared" si="5"/>
        <v>34844</v>
      </c>
      <c r="F28" s="31">
        <f>-13161-13081-8602</f>
        <v>-34844</v>
      </c>
      <c r="G28" s="32"/>
      <c r="H28" s="28">
        <f t="shared" si="6"/>
        <v>-34844</v>
      </c>
      <c r="I28" s="31">
        <f t="shared" ref="I28" si="7">C28+F28</f>
        <v>0</v>
      </c>
      <c r="J28" s="32">
        <f t="shared" ref="J28" si="8">D28+G28</f>
        <v>0</v>
      </c>
      <c r="K28" s="28">
        <f t="shared" ref="K28" si="9">SUM(I28:J28)</f>
        <v>0</v>
      </c>
      <c r="L28" s="17" t="s">
        <v>13</v>
      </c>
    </row>
    <row r="29" spans="1:12" ht="25.5" customHeight="1" x14ac:dyDescent="0.2">
      <c r="A29" s="9">
        <v>10</v>
      </c>
      <c r="B29" s="30" t="s">
        <v>66</v>
      </c>
      <c r="C29" s="31"/>
      <c r="D29" s="32">
        <v>7000</v>
      </c>
      <c r="E29" s="28">
        <f t="shared" si="5"/>
        <v>7000</v>
      </c>
      <c r="F29" s="31"/>
      <c r="G29" s="32"/>
      <c r="H29" s="28">
        <f t="shared" si="6"/>
        <v>0</v>
      </c>
      <c r="I29" s="31">
        <f t="shared" si="2"/>
        <v>0</v>
      </c>
      <c r="J29" s="32">
        <f t="shared" si="3"/>
        <v>7000</v>
      </c>
      <c r="K29" s="28">
        <f t="shared" si="4"/>
        <v>7000</v>
      </c>
      <c r="L29" s="17" t="s">
        <v>13</v>
      </c>
    </row>
    <row r="30" spans="1:12" ht="25.5" customHeight="1" x14ac:dyDescent="0.2">
      <c r="A30" s="9">
        <v>11</v>
      </c>
      <c r="B30" s="30" t="s">
        <v>43</v>
      </c>
      <c r="C30" s="16"/>
      <c r="D30" s="32">
        <v>40000</v>
      </c>
      <c r="E30" s="28">
        <f t="shared" ref="E30:E47" si="10">SUM(C30:D30)</f>
        <v>40000</v>
      </c>
      <c r="F30" s="16"/>
      <c r="G30" s="32"/>
      <c r="H30" s="28">
        <f t="shared" si="6"/>
        <v>0</v>
      </c>
      <c r="I30" s="16">
        <f t="shared" si="2"/>
        <v>0</v>
      </c>
      <c r="J30" s="32">
        <f t="shared" si="3"/>
        <v>40000</v>
      </c>
      <c r="K30" s="28">
        <f t="shared" si="4"/>
        <v>40000</v>
      </c>
      <c r="L30" s="17" t="s">
        <v>13</v>
      </c>
    </row>
    <row r="31" spans="1:12" ht="25.5" customHeight="1" x14ac:dyDescent="0.2">
      <c r="A31" s="9">
        <v>12</v>
      </c>
      <c r="B31" s="30" t="s">
        <v>27</v>
      </c>
      <c r="C31" s="16"/>
      <c r="D31" s="32">
        <v>10000</v>
      </c>
      <c r="E31" s="28">
        <f t="shared" ref="E31:E32" si="11">SUM(C31:D31)</f>
        <v>10000</v>
      </c>
      <c r="F31" s="16"/>
      <c r="G31" s="32"/>
      <c r="H31" s="28">
        <f t="shared" si="6"/>
        <v>0</v>
      </c>
      <c r="I31" s="16">
        <f t="shared" si="2"/>
        <v>0</v>
      </c>
      <c r="J31" s="32">
        <f t="shared" si="3"/>
        <v>10000</v>
      </c>
      <c r="K31" s="28">
        <f t="shared" si="4"/>
        <v>10000</v>
      </c>
      <c r="L31" s="17" t="s">
        <v>14</v>
      </c>
    </row>
    <row r="32" spans="1:12" ht="25.5" customHeight="1" x14ac:dyDescent="0.2">
      <c r="A32" s="9">
        <v>13</v>
      </c>
      <c r="B32" s="30" t="s">
        <v>30</v>
      </c>
      <c r="C32" s="16"/>
      <c r="D32" s="32">
        <v>0</v>
      </c>
      <c r="E32" s="28">
        <f t="shared" si="11"/>
        <v>0</v>
      </c>
      <c r="F32" s="16"/>
      <c r="G32" s="32"/>
      <c r="H32" s="28">
        <f t="shared" si="6"/>
        <v>0</v>
      </c>
      <c r="I32" s="16">
        <f t="shared" si="2"/>
        <v>0</v>
      </c>
      <c r="J32" s="32">
        <f t="shared" si="3"/>
        <v>0</v>
      </c>
      <c r="K32" s="28">
        <f t="shared" si="4"/>
        <v>0</v>
      </c>
      <c r="L32" s="17" t="s">
        <v>13</v>
      </c>
    </row>
    <row r="33" spans="1:12" ht="25.5" customHeight="1" x14ac:dyDescent="0.2">
      <c r="A33" s="9">
        <v>14</v>
      </c>
      <c r="B33" s="30" t="s">
        <v>67</v>
      </c>
      <c r="C33" s="31"/>
      <c r="D33" s="32">
        <v>0</v>
      </c>
      <c r="E33" s="28">
        <f t="shared" si="10"/>
        <v>0</v>
      </c>
      <c r="F33" s="31"/>
      <c r="G33" s="32"/>
      <c r="H33" s="28">
        <f t="shared" si="6"/>
        <v>0</v>
      </c>
      <c r="I33" s="31">
        <f t="shared" si="2"/>
        <v>0</v>
      </c>
      <c r="J33" s="32">
        <f t="shared" si="3"/>
        <v>0</v>
      </c>
      <c r="K33" s="28">
        <f t="shared" si="4"/>
        <v>0</v>
      </c>
      <c r="L33" s="17" t="s">
        <v>13</v>
      </c>
    </row>
    <row r="34" spans="1:12" ht="25.5" customHeight="1" x14ac:dyDescent="0.2">
      <c r="A34" s="9">
        <v>15</v>
      </c>
      <c r="B34" s="30" t="s">
        <v>68</v>
      </c>
      <c r="C34" s="31"/>
      <c r="D34" s="32">
        <v>4999</v>
      </c>
      <c r="E34" s="28">
        <f t="shared" si="10"/>
        <v>4999</v>
      </c>
      <c r="F34" s="31"/>
      <c r="G34" s="32">
        <f>-2799-2200</f>
        <v>-4999</v>
      </c>
      <c r="H34" s="28">
        <f t="shared" si="6"/>
        <v>-4999</v>
      </c>
      <c r="I34" s="31">
        <f t="shared" si="2"/>
        <v>0</v>
      </c>
      <c r="J34" s="32">
        <f t="shared" si="3"/>
        <v>0</v>
      </c>
      <c r="K34" s="28">
        <f t="shared" si="4"/>
        <v>0</v>
      </c>
      <c r="L34" s="17" t="s">
        <v>13</v>
      </c>
    </row>
    <row r="35" spans="1:12" ht="25.5" customHeight="1" x14ac:dyDescent="0.2">
      <c r="A35" s="9">
        <v>16</v>
      </c>
      <c r="B35" s="30" t="s">
        <v>78</v>
      </c>
      <c r="C35" s="31"/>
      <c r="D35" s="32"/>
      <c r="E35" s="28">
        <f t="shared" si="10"/>
        <v>0</v>
      </c>
      <c r="F35" s="31">
        <f>4370-4370</f>
        <v>0</v>
      </c>
      <c r="G35" s="32"/>
      <c r="H35" s="28">
        <f t="shared" si="6"/>
        <v>0</v>
      </c>
      <c r="I35" s="31">
        <f t="shared" ref="I35" si="12">C35+F35</f>
        <v>0</v>
      </c>
      <c r="J35" s="32">
        <f t="shared" ref="J35" si="13">D35+G35</f>
        <v>0</v>
      </c>
      <c r="K35" s="28">
        <f t="shared" ref="K35" si="14">SUM(I35:J35)</f>
        <v>0</v>
      </c>
      <c r="L35" s="17" t="s">
        <v>13</v>
      </c>
    </row>
    <row r="36" spans="1:12" ht="42.75" customHeight="1" x14ac:dyDescent="0.2">
      <c r="A36" s="9">
        <v>17</v>
      </c>
      <c r="B36" s="30" t="s">
        <v>44</v>
      </c>
      <c r="C36" s="16"/>
      <c r="D36" s="32">
        <v>12326</v>
      </c>
      <c r="E36" s="28">
        <f t="shared" si="10"/>
        <v>12326</v>
      </c>
      <c r="F36" s="16"/>
      <c r="G36" s="32">
        <v>-4399</v>
      </c>
      <c r="H36" s="28">
        <f t="shared" si="6"/>
        <v>-4399</v>
      </c>
      <c r="I36" s="16">
        <f t="shared" si="2"/>
        <v>0</v>
      </c>
      <c r="J36" s="32">
        <f t="shared" si="3"/>
        <v>7927</v>
      </c>
      <c r="K36" s="28">
        <f t="shared" si="4"/>
        <v>7927</v>
      </c>
      <c r="L36" s="17" t="s">
        <v>13</v>
      </c>
    </row>
    <row r="37" spans="1:12" ht="25.5" customHeight="1" x14ac:dyDescent="0.2">
      <c r="A37" s="9">
        <v>18</v>
      </c>
      <c r="B37" s="30" t="s">
        <v>45</v>
      </c>
      <c r="C37" s="16"/>
      <c r="D37" s="32">
        <v>2726369</v>
      </c>
      <c r="E37" s="28">
        <f t="shared" si="10"/>
        <v>2726369</v>
      </c>
      <c r="F37" s="16"/>
      <c r="G37" s="32">
        <f>-44575-25000-10000-5656-17000-116332-3900-10000-1219-20499+1061351</f>
        <v>807170</v>
      </c>
      <c r="H37" s="28">
        <f t="shared" si="6"/>
        <v>807170</v>
      </c>
      <c r="I37" s="16">
        <f t="shared" si="2"/>
        <v>0</v>
      </c>
      <c r="J37" s="32">
        <f t="shared" si="3"/>
        <v>3533539</v>
      </c>
      <c r="K37" s="28">
        <f t="shared" si="4"/>
        <v>3533539</v>
      </c>
      <c r="L37" s="17" t="s">
        <v>13</v>
      </c>
    </row>
    <row r="38" spans="1:12" ht="25.5" customHeight="1" x14ac:dyDescent="0.2">
      <c r="A38" s="9">
        <v>19</v>
      </c>
      <c r="B38" s="30" t="s">
        <v>46</v>
      </c>
      <c r="C38" s="16">
        <v>63900</v>
      </c>
      <c r="D38" s="32"/>
      <c r="E38" s="28">
        <f t="shared" si="10"/>
        <v>63900</v>
      </c>
      <c r="F38" s="16"/>
      <c r="G38" s="32"/>
      <c r="H38" s="28">
        <f t="shared" si="6"/>
        <v>0</v>
      </c>
      <c r="I38" s="16">
        <f t="shared" si="2"/>
        <v>63900</v>
      </c>
      <c r="J38" s="32">
        <f t="shared" si="3"/>
        <v>0</v>
      </c>
      <c r="K38" s="28">
        <f t="shared" si="4"/>
        <v>63900</v>
      </c>
      <c r="L38" s="17" t="s">
        <v>13</v>
      </c>
    </row>
    <row r="39" spans="1:12" ht="25.5" customHeight="1" x14ac:dyDescent="0.2">
      <c r="A39" s="9">
        <v>20</v>
      </c>
      <c r="B39" s="30" t="s">
        <v>47</v>
      </c>
      <c r="C39" s="16">
        <v>0</v>
      </c>
      <c r="D39" s="32"/>
      <c r="E39" s="28">
        <f t="shared" si="10"/>
        <v>0</v>
      </c>
      <c r="F39" s="16"/>
      <c r="G39" s="32"/>
      <c r="H39" s="28">
        <f t="shared" si="6"/>
        <v>0</v>
      </c>
      <c r="I39" s="16">
        <f t="shared" si="2"/>
        <v>0</v>
      </c>
      <c r="J39" s="32">
        <f t="shared" si="3"/>
        <v>0</v>
      </c>
      <c r="K39" s="28">
        <f t="shared" si="4"/>
        <v>0</v>
      </c>
      <c r="L39" s="17" t="s">
        <v>13</v>
      </c>
    </row>
    <row r="40" spans="1:12" ht="25.5" customHeight="1" x14ac:dyDescent="0.2">
      <c r="A40" s="9">
        <v>21</v>
      </c>
      <c r="B40" s="30" t="s">
        <v>48</v>
      </c>
      <c r="C40" s="16"/>
      <c r="D40" s="32">
        <v>27000</v>
      </c>
      <c r="E40" s="28">
        <f t="shared" si="10"/>
        <v>27000</v>
      </c>
      <c r="F40" s="16"/>
      <c r="G40" s="32">
        <v>-25000</v>
      </c>
      <c r="H40" s="28">
        <f t="shared" si="6"/>
        <v>-25000</v>
      </c>
      <c r="I40" s="16">
        <f t="shared" si="2"/>
        <v>0</v>
      </c>
      <c r="J40" s="32">
        <f t="shared" si="3"/>
        <v>2000</v>
      </c>
      <c r="K40" s="28">
        <f t="shared" si="4"/>
        <v>2000</v>
      </c>
      <c r="L40" s="17" t="s">
        <v>13</v>
      </c>
    </row>
    <row r="41" spans="1:12" ht="25.5" customHeight="1" x14ac:dyDescent="0.2">
      <c r="A41" s="9">
        <v>22</v>
      </c>
      <c r="B41" s="30" t="s">
        <v>49</v>
      </c>
      <c r="C41" s="16"/>
      <c r="D41" s="32">
        <v>50000</v>
      </c>
      <c r="E41" s="28">
        <f t="shared" si="10"/>
        <v>50000</v>
      </c>
      <c r="F41" s="16"/>
      <c r="G41" s="32"/>
      <c r="H41" s="28">
        <f t="shared" si="6"/>
        <v>0</v>
      </c>
      <c r="I41" s="16">
        <f t="shared" si="2"/>
        <v>0</v>
      </c>
      <c r="J41" s="32">
        <f t="shared" si="3"/>
        <v>50000</v>
      </c>
      <c r="K41" s="28">
        <f t="shared" si="4"/>
        <v>50000</v>
      </c>
      <c r="L41" s="17" t="s">
        <v>13</v>
      </c>
    </row>
    <row r="42" spans="1:12" ht="25.5" customHeight="1" x14ac:dyDescent="0.2">
      <c r="A42" s="9">
        <v>23</v>
      </c>
      <c r="B42" s="30" t="s">
        <v>77</v>
      </c>
      <c r="C42" s="16"/>
      <c r="D42" s="32"/>
      <c r="E42" s="28">
        <f t="shared" si="10"/>
        <v>0</v>
      </c>
      <c r="F42" s="16">
        <f>53651-53651</f>
        <v>0</v>
      </c>
      <c r="G42" s="32"/>
      <c r="H42" s="28">
        <f t="shared" si="6"/>
        <v>0</v>
      </c>
      <c r="I42" s="16">
        <f t="shared" ref="I42" si="15">C42+F42</f>
        <v>0</v>
      </c>
      <c r="J42" s="32">
        <f t="shared" ref="J42" si="16">D42+G42</f>
        <v>0</v>
      </c>
      <c r="K42" s="28">
        <f t="shared" ref="K42" si="17">SUM(I42:J42)</f>
        <v>0</v>
      </c>
      <c r="L42" s="17" t="s">
        <v>13</v>
      </c>
    </row>
    <row r="43" spans="1:12" ht="25.5" customHeight="1" x14ac:dyDescent="0.2">
      <c r="A43" s="9">
        <v>24</v>
      </c>
      <c r="B43" s="30" t="s">
        <v>73</v>
      </c>
      <c r="C43" s="16">
        <v>0</v>
      </c>
      <c r="D43" s="32"/>
      <c r="E43" s="28">
        <f t="shared" si="10"/>
        <v>0</v>
      </c>
      <c r="F43" s="16">
        <f>1119+1067+1157-3343</f>
        <v>0</v>
      </c>
      <c r="G43" s="32"/>
      <c r="H43" s="28">
        <f t="shared" si="6"/>
        <v>0</v>
      </c>
      <c r="I43" s="16">
        <f t="shared" ref="I43:I45" si="18">C43+F43</f>
        <v>0</v>
      </c>
      <c r="J43" s="32">
        <f t="shared" ref="J43:J45" si="19">D43+G43</f>
        <v>0</v>
      </c>
      <c r="K43" s="28">
        <f t="shared" ref="K43:K45" si="20">SUM(I43:J43)</f>
        <v>0</v>
      </c>
      <c r="L43" s="17" t="s">
        <v>13</v>
      </c>
    </row>
    <row r="44" spans="1:12" ht="25.5" customHeight="1" x14ac:dyDescent="0.2">
      <c r="A44" s="9">
        <v>25</v>
      </c>
      <c r="B44" s="30" t="s">
        <v>74</v>
      </c>
      <c r="C44" s="16">
        <v>0</v>
      </c>
      <c r="D44" s="32"/>
      <c r="E44" s="28">
        <f t="shared" si="10"/>
        <v>0</v>
      </c>
      <c r="F44" s="16">
        <f>10659+10255+10513-31427</f>
        <v>0</v>
      </c>
      <c r="G44" s="32"/>
      <c r="H44" s="28">
        <f t="shared" si="6"/>
        <v>0</v>
      </c>
      <c r="I44" s="16">
        <f t="shared" si="18"/>
        <v>0</v>
      </c>
      <c r="J44" s="32">
        <f t="shared" si="19"/>
        <v>0</v>
      </c>
      <c r="K44" s="28">
        <f t="shared" si="20"/>
        <v>0</v>
      </c>
      <c r="L44" s="17" t="s">
        <v>13</v>
      </c>
    </row>
    <row r="45" spans="1:12" ht="25.5" customHeight="1" x14ac:dyDescent="0.2">
      <c r="A45" s="9">
        <v>26</v>
      </c>
      <c r="B45" s="30" t="s">
        <v>75</v>
      </c>
      <c r="C45" s="16">
        <v>29496</v>
      </c>
      <c r="D45" s="32"/>
      <c r="E45" s="28">
        <f t="shared" si="10"/>
        <v>29496</v>
      </c>
      <c r="F45" s="16"/>
      <c r="G45" s="32"/>
      <c r="H45" s="28">
        <f t="shared" si="6"/>
        <v>0</v>
      </c>
      <c r="I45" s="16">
        <f t="shared" si="18"/>
        <v>29496</v>
      </c>
      <c r="J45" s="32">
        <f t="shared" si="19"/>
        <v>0</v>
      </c>
      <c r="K45" s="28">
        <f t="shared" si="20"/>
        <v>29496</v>
      </c>
      <c r="L45" s="17" t="s">
        <v>13</v>
      </c>
    </row>
    <row r="46" spans="1:12" ht="25.5" customHeight="1" x14ac:dyDescent="0.2">
      <c r="A46" s="9">
        <v>27</v>
      </c>
      <c r="B46" s="30" t="s">
        <v>81</v>
      </c>
      <c r="C46" s="16">
        <v>18186</v>
      </c>
      <c r="D46" s="32"/>
      <c r="E46" s="28">
        <f t="shared" si="10"/>
        <v>18186</v>
      </c>
      <c r="F46" s="47">
        <f>6062-703+6062+27278</f>
        <v>38699</v>
      </c>
      <c r="G46" s="12"/>
      <c r="H46" s="28"/>
      <c r="I46" s="16">
        <f t="shared" ref="I46" si="21">C46+F46</f>
        <v>56885</v>
      </c>
      <c r="J46" s="32">
        <f t="shared" ref="J46" si="22">D46+G46</f>
        <v>0</v>
      </c>
      <c r="K46" s="28">
        <f t="shared" ref="K46" si="23">SUM(I46:J46)</f>
        <v>56885</v>
      </c>
      <c r="L46" s="17" t="s">
        <v>13</v>
      </c>
    </row>
    <row r="47" spans="1:12" ht="25.5" customHeight="1" thickBot="1" x14ac:dyDescent="0.25">
      <c r="A47" s="9">
        <v>28</v>
      </c>
      <c r="B47" s="30" t="s">
        <v>79</v>
      </c>
      <c r="C47" s="64">
        <v>30741</v>
      </c>
      <c r="D47" s="48"/>
      <c r="E47" s="28">
        <f t="shared" si="10"/>
        <v>30741</v>
      </c>
      <c r="F47" s="64">
        <f>3236-11552+3236+3236</f>
        <v>-1844</v>
      </c>
      <c r="G47" s="48"/>
      <c r="H47" s="28">
        <f t="shared" si="6"/>
        <v>-1844</v>
      </c>
      <c r="I47" s="16">
        <f t="shared" ref="I47" si="24">C47+F47</f>
        <v>28897</v>
      </c>
      <c r="J47" s="32">
        <f t="shared" ref="J47" si="25">D47+G47</f>
        <v>0</v>
      </c>
      <c r="K47" s="28">
        <f t="shared" ref="K47" si="26">SUM(I47:J47)</f>
        <v>28897</v>
      </c>
      <c r="L47" s="17" t="s">
        <v>13</v>
      </c>
    </row>
    <row r="48" spans="1:12" s="25" customFormat="1" ht="22.5" customHeight="1" thickBot="1" x14ac:dyDescent="0.25">
      <c r="A48" s="19">
        <v>7201</v>
      </c>
      <c r="B48" s="20" t="s">
        <v>80</v>
      </c>
      <c r="C48" s="21">
        <f>SUM(C19:C47)</f>
        <v>215392</v>
      </c>
      <c r="D48" s="22">
        <f>SUM(D19:D47)</f>
        <v>3016096</v>
      </c>
      <c r="E48" s="23">
        <f>SUM(C48:D48)</f>
        <v>3231488</v>
      </c>
      <c r="F48" s="21">
        <f>SUM(F19:F47)</f>
        <v>-19514</v>
      </c>
      <c r="G48" s="65">
        <f>SUM(G19:G47)</f>
        <v>723949</v>
      </c>
      <c r="H48" s="39">
        <f>SUM(F48:G48)</f>
        <v>704435</v>
      </c>
      <c r="I48" s="34">
        <f t="shared" si="2"/>
        <v>195878</v>
      </c>
      <c r="J48" s="35">
        <f t="shared" si="3"/>
        <v>3740045</v>
      </c>
      <c r="K48" s="23">
        <f t="shared" si="4"/>
        <v>3935923</v>
      </c>
      <c r="L48" s="24"/>
    </row>
    <row r="49" spans="1:15" x14ac:dyDescent="0.2">
      <c r="A49" s="9"/>
      <c r="B49" s="30"/>
      <c r="C49" s="36"/>
      <c r="D49" s="32"/>
      <c r="E49" s="28"/>
      <c r="F49" s="36"/>
      <c r="G49" s="32"/>
      <c r="H49" s="28"/>
      <c r="I49" s="36"/>
      <c r="J49" s="32"/>
      <c r="K49" s="28"/>
      <c r="L49" s="14"/>
    </row>
    <row r="50" spans="1:15" ht="25.5" customHeight="1" x14ac:dyDescent="0.2">
      <c r="A50" s="10">
        <v>7203</v>
      </c>
      <c r="B50" s="37" t="s">
        <v>31</v>
      </c>
      <c r="C50" s="26"/>
      <c r="D50" s="27"/>
      <c r="E50" s="28"/>
      <c r="F50" s="26"/>
      <c r="G50" s="27"/>
      <c r="H50" s="28"/>
      <c r="I50" s="26"/>
      <c r="J50" s="27"/>
      <c r="K50" s="28"/>
      <c r="L50" s="14"/>
    </row>
    <row r="51" spans="1:15" ht="25.5" customHeight="1" thickBot="1" x14ac:dyDescent="0.25">
      <c r="A51" s="9">
        <v>1</v>
      </c>
      <c r="B51" s="30" t="s">
        <v>38</v>
      </c>
      <c r="C51" s="16"/>
      <c r="D51" s="32">
        <v>306902</v>
      </c>
      <c r="E51" s="28">
        <f t="shared" ref="E51:E52" si="27">SUM(C51:D51)</f>
        <v>306902</v>
      </c>
      <c r="F51" s="16"/>
      <c r="G51" s="32">
        <f>-141000-320</f>
        <v>-141320</v>
      </c>
      <c r="H51" s="28">
        <f t="shared" ref="H51:H52" si="28">SUM(F51:G51)</f>
        <v>-141320</v>
      </c>
      <c r="I51" s="16">
        <f t="shared" ref="I51:I53" si="29">C51+F51</f>
        <v>0</v>
      </c>
      <c r="J51" s="32">
        <f t="shared" ref="J51:J53" si="30">D51+G51</f>
        <v>165582</v>
      </c>
      <c r="K51" s="28">
        <f t="shared" si="4"/>
        <v>165582</v>
      </c>
      <c r="L51" s="17" t="s">
        <v>13</v>
      </c>
    </row>
    <row r="52" spans="1:15" s="25" customFormat="1" ht="22.5" customHeight="1" thickBot="1" x14ac:dyDescent="0.25">
      <c r="A52" s="19">
        <v>7203</v>
      </c>
      <c r="B52" s="20" t="s">
        <v>50</v>
      </c>
      <c r="C52" s="34">
        <f>SUM(C51:C51)</f>
        <v>0</v>
      </c>
      <c r="D52" s="38">
        <f>SUM(D51:D51)</f>
        <v>306902</v>
      </c>
      <c r="E52" s="39">
        <f t="shared" si="27"/>
        <v>306902</v>
      </c>
      <c r="F52" s="34">
        <f>SUM(F51:F51)</f>
        <v>0</v>
      </c>
      <c r="G52" s="38">
        <f>SUM(G51:G51)</f>
        <v>-141320</v>
      </c>
      <c r="H52" s="39">
        <f t="shared" si="28"/>
        <v>-141320</v>
      </c>
      <c r="I52" s="34">
        <f t="shared" si="29"/>
        <v>0</v>
      </c>
      <c r="J52" s="38">
        <f t="shared" si="30"/>
        <v>165582</v>
      </c>
      <c r="K52" s="39">
        <f t="shared" si="4"/>
        <v>165582</v>
      </c>
      <c r="L52" s="24"/>
    </row>
    <row r="53" spans="1:15" s="43" customFormat="1" ht="41.25" thickBot="1" x14ac:dyDescent="0.25">
      <c r="A53" s="40">
        <v>7200</v>
      </c>
      <c r="B53" s="41" t="s">
        <v>23</v>
      </c>
      <c r="C53" s="42">
        <f>C48+C52</f>
        <v>215392</v>
      </c>
      <c r="D53" s="22">
        <f>D48+D52</f>
        <v>3322998</v>
      </c>
      <c r="E53" s="23">
        <f>SUM(C53:D53)</f>
        <v>3538390</v>
      </c>
      <c r="F53" s="42">
        <f>F48+F52</f>
        <v>-19514</v>
      </c>
      <c r="G53" s="22">
        <f>G48+G52</f>
        <v>582629</v>
      </c>
      <c r="H53" s="23">
        <f>SUM(F53:G53)</f>
        <v>563115</v>
      </c>
      <c r="I53" s="42">
        <f t="shared" si="29"/>
        <v>195878</v>
      </c>
      <c r="J53" s="22">
        <f t="shared" si="30"/>
        <v>3905627</v>
      </c>
      <c r="K53" s="23">
        <f t="shared" si="4"/>
        <v>4101505</v>
      </c>
      <c r="L53" s="24"/>
    </row>
    <row r="54" spans="1:15" x14ac:dyDescent="0.2">
      <c r="A54" s="9"/>
      <c r="B54" s="30"/>
      <c r="C54" s="36"/>
      <c r="D54" s="32"/>
      <c r="E54" s="28"/>
      <c r="F54" s="36"/>
      <c r="G54" s="32"/>
      <c r="H54" s="28"/>
      <c r="I54" s="36"/>
      <c r="J54" s="32"/>
      <c r="K54" s="28"/>
      <c r="L54" s="14"/>
    </row>
    <row r="55" spans="1:15" s="44" customFormat="1" x14ac:dyDescent="0.2">
      <c r="A55" s="10">
        <v>7302</v>
      </c>
      <c r="B55" s="37" t="s">
        <v>4</v>
      </c>
      <c r="C55" s="18"/>
      <c r="D55" s="27"/>
      <c r="E55" s="28"/>
      <c r="F55" s="18"/>
      <c r="G55" s="27"/>
      <c r="H55" s="28"/>
      <c r="I55" s="18"/>
      <c r="J55" s="27"/>
      <c r="K55" s="28"/>
      <c r="L55" s="14"/>
    </row>
    <row r="56" spans="1:15" ht="25.5" customHeight="1" x14ac:dyDescent="0.2">
      <c r="A56" s="9">
        <v>1</v>
      </c>
      <c r="B56" s="30" t="s">
        <v>51</v>
      </c>
      <c r="C56" s="16">
        <v>0</v>
      </c>
      <c r="D56" s="32"/>
      <c r="E56" s="28">
        <f>SUM(C56:D56)</f>
        <v>0</v>
      </c>
      <c r="F56" s="16"/>
      <c r="G56" s="32"/>
      <c r="H56" s="28">
        <f>SUM(F56:G56)</f>
        <v>0</v>
      </c>
      <c r="I56" s="16">
        <f t="shared" ref="I56:I59" si="31">C56+F56</f>
        <v>0</v>
      </c>
      <c r="J56" s="32">
        <f t="shared" ref="J56:J59" si="32">D56+G56</f>
        <v>0</v>
      </c>
      <c r="K56" s="28">
        <f t="shared" ref="K56:K59" si="33">SUM(I56:J56)</f>
        <v>0</v>
      </c>
      <c r="L56" s="17" t="s">
        <v>14</v>
      </c>
    </row>
    <row r="57" spans="1:15" ht="25.5" customHeight="1" x14ac:dyDescent="0.2">
      <c r="A57" s="9">
        <v>2</v>
      </c>
      <c r="B57" s="30" t="s">
        <v>6</v>
      </c>
      <c r="C57" s="16">
        <v>660</v>
      </c>
      <c r="D57" s="32"/>
      <c r="E57" s="28">
        <f t="shared" ref="E57:E58" si="34">SUM(C57:D57)</f>
        <v>660</v>
      </c>
      <c r="F57" s="16"/>
      <c r="G57" s="32"/>
      <c r="H57" s="28">
        <f t="shared" ref="H57:H58" si="35">SUM(F57:G57)</f>
        <v>0</v>
      </c>
      <c r="I57" s="16">
        <f t="shared" si="31"/>
        <v>660</v>
      </c>
      <c r="J57" s="32">
        <f t="shared" si="32"/>
        <v>0</v>
      </c>
      <c r="K57" s="28">
        <f t="shared" si="33"/>
        <v>660</v>
      </c>
      <c r="L57" s="17" t="s">
        <v>13</v>
      </c>
    </row>
    <row r="58" spans="1:15" ht="25.5" customHeight="1" thickBot="1" x14ac:dyDescent="0.25">
      <c r="A58" s="9">
        <v>3</v>
      </c>
      <c r="B58" s="30" t="s">
        <v>25</v>
      </c>
      <c r="C58" s="16"/>
      <c r="D58" s="32">
        <v>1427</v>
      </c>
      <c r="E58" s="28">
        <f t="shared" si="34"/>
        <v>1427</v>
      </c>
      <c r="F58" s="16"/>
      <c r="G58" s="32"/>
      <c r="H58" s="28">
        <f t="shared" si="35"/>
        <v>0</v>
      </c>
      <c r="I58" s="16">
        <f t="shared" si="31"/>
        <v>0</v>
      </c>
      <c r="J58" s="32">
        <f t="shared" si="32"/>
        <v>1427</v>
      </c>
      <c r="K58" s="28">
        <f t="shared" si="33"/>
        <v>1427</v>
      </c>
      <c r="L58" s="17" t="s">
        <v>14</v>
      </c>
      <c r="N58" s="1">
        <v>5000</v>
      </c>
      <c r="O58" s="1" t="s">
        <v>34</v>
      </c>
    </row>
    <row r="59" spans="1:15" s="25" customFormat="1" ht="22.5" customHeight="1" thickBot="1" x14ac:dyDescent="0.25">
      <c r="A59" s="19">
        <v>7302</v>
      </c>
      <c r="B59" s="20" t="s">
        <v>52</v>
      </c>
      <c r="C59" s="21">
        <f>SUM(C56:C58)</f>
        <v>660</v>
      </c>
      <c r="D59" s="45">
        <f>SUM(D56:D58)</f>
        <v>1427</v>
      </c>
      <c r="E59" s="39">
        <f>SUM(C59:D59)</f>
        <v>2087</v>
      </c>
      <c r="F59" s="21">
        <f>SUM(F56:F58)</f>
        <v>0</v>
      </c>
      <c r="G59" s="45">
        <f>SUM(G56:G58)</f>
        <v>0</v>
      </c>
      <c r="H59" s="39">
        <f>SUM(F59:G59)</f>
        <v>0</v>
      </c>
      <c r="I59" s="21">
        <f t="shared" si="31"/>
        <v>660</v>
      </c>
      <c r="J59" s="45">
        <f t="shared" si="32"/>
        <v>1427</v>
      </c>
      <c r="K59" s="39">
        <f t="shared" si="33"/>
        <v>2087</v>
      </c>
      <c r="L59" s="24"/>
    </row>
    <row r="60" spans="1:15" s="44" customFormat="1" x14ac:dyDescent="0.2">
      <c r="A60" s="9"/>
      <c r="B60" s="46"/>
      <c r="C60" s="31"/>
      <c r="D60" s="27"/>
      <c r="E60" s="28"/>
      <c r="F60" s="31"/>
      <c r="G60" s="27"/>
      <c r="H60" s="28"/>
      <c r="I60" s="31"/>
      <c r="J60" s="27"/>
      <c r="K60" s="28"/>
      <c r="L60" s="14"/>
    </row>
    <row r="61" spans="1:15" s="44" customFormat="1" x14ac:dyDescent="0.2">
      <c r="A61" s="10">
        <v>7303</v>
      </c>
      <c r="B61" s="37" t="s">
        <v>5</v>
      </c>
      <c r="C61" s="18"/>
      <c r="D61" s="27"/>
      <c r="E61" s="28"/>
      <c r="F61" s="18"/>
      <c r="G61" s="27"/>
      <c r="H61" s="28"/>
      <c r="I61" s="18"/>
      <c r="J61" s="27"/>
      <c r="K61" s="28"/>
      <c r="L61" s="14"/>
    </row>
    <row r="62" spans="1:15" ht="25.5" customHeight="1" x14ac:dyDescent="0.2">
      <c r="A62" s="9">
        <v>1</v>
      </c>
      <c r="B62" s="30" t="s">
        <v>53</v>
      </c>
      <c r="C62" s="16">
        <v>1252</v>
      </c>
      <c r="D62" s="32"/>
      <c r="E62" s="28">
        <f t="shared" ref="E62:E65" si="36">SUM(C62:D62)</f>
        <v>1252</v>
      </c>
      <c r="F62" s="16"/>
      <c r="G62" s="32"/>
      <c r="H62" s="28">
        <f t="shared" ref="H62:H65" si="37">SUM(F62:G62)</f>
        <v>0</v>
      </c>
      <c r="I62" s="16">
        <f t="shared" ref="I62:I65" si="38">C62+F62</f>
        <v>1252</v>
      </c>
      <c r="J62" s="32">
        <f t="shared" ref="J62:J65" si="39">D62+G62</f>
        <v>0</v>
      </c>
      <c r="K62" s="28">
        <f t="shared" ref="K62:K65" si="40">SUM(I62:J62)</f>
        <v>1252</v>
      </c>
      <c r="L62" s="17" t="s">
        <v>14</v>
      </c>
    </row>
    <row r="63" spans="1:15" ht="25.5" customHeight="1" x14ac:dyDescent="0.2">
      <c r="A63" s="9">
        <v>2</v>
      </c>
      <c r="B63" s="30" t="s">
        <v>56</v>
      </c>
      <c r="C63" s="16">
        <v>3000</v>
      </c>
      <c r="D63" s="32"/>
      <c r="E63" s="28">
        <f t="shared" si="36"/>
        <v>3000</v>
      </c>
      <c r="F63" s="16"/>
      <c r="G63" s="32"/>
      <c r="H63" s="28">
        <f t="shared" si="37"/>
        <v>0</v>
      </c>
      <c r="I63" s="16">
        <f t="shared" si="38"/>
        <v>3000</v>
      </c>
      <c r="J63" s="32">
        <f t="shared" si="39"/>
        <v>0</v>
      </c>
      <c r="K63" s="28">
        <f t="shared" si="40"/>
        <v>3000</v>
      </c>
      <c r="L63" s="17" t="s">
        <v>14</v>
      </c>
    </row>
    <row r="64" spans="1:15" ht="25.5" customHeight="1" thickBot="1" x14ac:dyDescent="0.25">
      <c r="A64" s="9">
        <v>3</v>
      </c>
      <c r="B64" s="30" t="s">
        <v>55</v>
      </c>
      <c r="C64" s="47">
        <v>1500</v>
      </c>
      <c r="D64" s="48"/>
      <c r="E64" s="28">
        <f t="shared" si="36"/>
        <v>1500</v>
      </c>
      <c r="F64" s="47"/>
      <c r="G64" s="48"/>
      <c r="H64" s="28">
        <f t="shared" si="37"/>
        <v>0</v>
      </c>
      <c r="I64" s="47">
        <f t="shared" si="38"/>
        <v>1500</v>
      </c>
      <c r="J64" s="48">
        <f t="shared" si="39"/>
        <v>0</v>
      </c>
      <c r="K64" s="28">
        <f t="shared" si="40"/>
        <v>1500</v>
      </c>
      <c r="L64" s="17" t="s">
        <v>14</v>
      </c>
    </row>
    <row r="65" spans="1:15" s="25" customFormat="1" ht="22.5" customHeight="1" thickBot="1" x14ac:dyDescent="0.25">
      <c r="A65" s="19">
        <v>7303</v>
      </c>
      <c r="B65" s="20" t="s">
        <v>54</v>
      </c>
      <c r="C65" s="21">
        <f>SUM(C62:C64)</f>
        <v>5752</v>
      </c>
      <c r="D65" s="22">
        <f>SUM(D62:D64)</f>
        <v>0</v>
      </c>
      <c r="E65" s="23">
        <f t="shared" si="36"/>
        <v>5752</v>
      </c>
      <c r="F65" s="21">
        <f>SUM(F62:F64)</f>
        <v>0</v>
      </c>
      <c r="G65" s="22">
        <f>SUM(G62:G64)</f>
        <v>0</v>
      </c>
      <c r="H65" s="23">
        <f t="shared" si="37"/>
        <v>0</v>
      </c>
      <c r="I65" s="21">
        <f t="shared" si="38"/>
        <v>5752</v>
      </c>
      <c r="J65" s="22">
        <f t="shared" si="39"/>
        <v>0</v>
      </c>
      <c r="K65" s="23">
        <f t="shared" si="40"/>
        <v>5752</v>
      </c>
      <c r="L65" s="24"/>
    </row>
    <row r="66" spans="1:15" s="44" customFormat="1" x14ac:dyDescent="0.2">
      <c r="A66" s="9"/>
      <c r="B66" s="46"/>
      <c r="C66" s="31"/>
      <c r="D66" s="27"/>
      <c r="E66" s="28"/>
      <c r="F66" s="31"/>
      <c r="G66" s="27"/>
      <c r="H66" s="28"/>
      <c r="I66" s="31"/>
      <c r="J66" s="27"/>
      <c r="K66" s="28"/>
      <c r="L66" s="14"/>
    </row>
    <row r="67" spans="1:15" s="44" customFormat="1" x14ac:dyDescent="0.2">
      <c r="A67" s="10">
        <v>7305</v>
      </c>
      <c r="B67" s="37" t="s">
        <v>7</v>
      </c>
      <c r="C67" s="18"/>
      <c r="D67" s="27"/>
      <c r="E67" s="28"/>
      <c r="F67" s="18"/>
      <c r="G67" s="27"/>
      <c r="H67" s="28"/>
      <c r="I67" s="18"/>
      <c r="J67" s="27"/>
      <c r="K67" s="28"/>
      <c r="L67" s="14"/>
    </row>
    <row r="68" spans="1:15" ht="25.5" customHeight="1" thickBot="1" x14ac:dyDescent="0.25">
      <c r="A68" s="9">
        <v>1</v>
      </c>
      <c r="B68" s="30" t="s">
        <v>35</v>
      </c>
      <c r="C68" s="16"/>
      <c r="D68" s="32">
        <v>95009</v>
      </c>
      <c r="E68" s="28">
        <f t="shared" ref="E68:E69" si="41">SUM(C68:D68)</f>
        <v>95009</v>
      </c>
      <c r="F68" s="16"/>
      <c r="G68" s="32">
        <f>-12830-13811-9821-20484-37198</f>
        <v>-94144</v>
      </c>
      <c r="H68" s="28">
        <f t="shared" ref="H68:H69" si="42">SUM(F68:G68)</f>
        <v>-94144</v>
      </c>
      <c r="I68" s="16">
        <f t="shared" ref="I68:I69" si="43">C68+F68</f>
        <v>0</v>
      </c>
      <c r="J68" s="32">
        <f t="shared" ref="J68:J69" si="44">D68+G68</f>
        <v>865</v>
      </c>
      <c r="K68" s="28">
        <f t="shared" ref="K68:K69" si="45">SUM(I68:J68)</f>
        <v>865</v>
      </c>
      <c r="L68" s="17" t="s">
        <v>14</v>
      </c>
    </row>
    <row r="69" spans="1:15" s="25" customFormat="1" ht="22.5" customHeight="1" thickBot="1" x14ac:dyDescent="0.25">
      <c r="A69" s="19">
        <v>7305</v>
      </c>
      <c r="B69" s="20" t="s">
        <v>57</v>
      </c>
      <c r="C69" s="21">
        <f>SUM(C67:C68)</f>
        <v>0</v>
      </c>
      <c r="D69" s="22">
        <f>SUM(D67:D68)</f>
        <v>95009</v>
      </c>
      <c r="E69" s="23">
        <f t="shared" si="41"/>
        <v>95009</v>
      </c>
      <c r="F69" s="21">
        <f>SUM(F67:F68)</f>
        <v>0</v>
      </c>
      <c r="G69" s="22">
        <f>SUM(G67:G68)</f>
        <v>-94144</v>
      </c>
      <c r="H69" s="23">
        <f t="shared" si="42"/>
        <v>-94144</v>
      </c>
      <c r="I69" s="21">
        <f t="shared" si="43"/>
        <v>0</v>
      </c>
      <c r="J69" s="22">
        <f t="shared" si="44"/>
        <v>865</v>
      </c>
      <c r="K69" s="23">
        <f t="shared" si="45"/>
        <v>865</v>
      </c>
      <c r="L69" s="24"/>
      <c r="M69" s="49"/>
      <c r="N69" s="49"/>
      <c r="O69" s="49"/>
    </row>
    <row r="70" spans="1:15" x14ac:dyDescent="0.2">
      <c r="A70" s="9"/>
      <c r="B70" s="11"/>
      <c r="C70" s="18"/>
      <c r="D70" s="12"/>
      <c r="E70" s="28"/>
      <c r="F70" s="18"/>
      <c r="G70" s="12"/>
      <c r="H70" s="28"/>
      <c r="I70" s="18"/>
      <c r="J70" s="12"/>
      <c r="K70" s="28"/>
      <c r="L70" s="14"/>
    </row>
    <row r="71" spans="1:15" x14ac:dyDescent="0.2">
      <c r="A71" s="10">
        <v>7306</v>
      </c>
      <c r="B71" s="37" t="s">
        <v>8</v>
      </c>
      <c r="C71" s="18"/>
      <c r="D71" s="12"/>
      <c r="E71" s="28"/>
      <c r="F71" s="18"/>
      <c r="G71" s="12"/>
      <c r="H71" s="28"/>
      <c r="I71" s="18"/>
      <c r="J71" s="12"/>
      <c r="K71" s="28"/>
      <c r="L71" s="14"/>
    </row>
    <row r="72" spans="1:15" s="44" customFormat="1" ht="25.5" customHeight="1" x14ac:dyDescent="0.2">
      <c r="A72" s="9">
        <v>1</v>
      </c>
      <c r="B72" s="30" t="s">
        <v>9</v>
      </c>
      <c r="C72" s="16">
        <v>4370</v>
      </c>
      <c r="D72" s="32"/>
      <c r="E72" s="28">
        <f t="shared" ref="E72:E77" si="46">SUM(C72:D72)</f>
        <v>4370</v>
      </c>
      <c r="F72" s="16">
        <f>-3117-1203</f>
        <v>-4320</v>
      </c>
      <c r="G72" s="32"/>
      <c r="H72" s="28">
        <f t="shared" ref="H72:H77" si="47">SUM(F72:G72)</f>
        <v>-4320</v>
      </c>
      <c r="I72" s="16">
        <f>C72+F72</f>
        <v>50</v>
      </c>
      <c r="J72" s="32">
        <f t="shared" ref="J72:J79" si="48">D72+G72</f>
        <v>0</v>
      </c>
      <c r="K72" s="28">
        <f t="shared" ref="K72:K79" si="49">SUM(I72:J72)</f>
        <v>50</v>
      </c>
      <c r="L72" s="17" t="s">
        <v>14</v>
      </c>
    </row>
    <row r="73" spans="1:15" ht="25.5" customHeight="1" x14ac:dyDescent="0.2">
      <c r="A73" s="9">
        <v>2</v>
      </c>
      <c r="B73" s="30" t="s">
        <v>32</v>
      </c>
      <c r="C73" s="16">
        <v>360</v>
      </c>
      <c r="D73" s="32"/>
      <c r="E73" s="28">
        <f t="shared" si="46"/>
        <v>360</v>
      </c>
      <c r="F73" s="16"/>
      <c r="G73" s="32"/>
      <c r="H73" s="28">
        <f t="shared" si="47"/>
        <v>0</v>
      </c>
      <c r="I73" s="16">
        <f t="shared" ref="I73:I79" si="50">C73+F73</f>
        <v>360</v>
      </c>
      <c r="J73" s="32">
        <f t="shared" si="48"/>
        <v>0</v>
      </c>
      <c r="K73" s="28">
        <f t="shared" si="49"/>
        <v>360</v>
      </c>
      <c r="L73" s="17" t="s">
        <v>14</v>
      </c>
    </row>
    <row r="74" spans="1:15" ht="25.5" customHeight="1" x14ac:dyDescent="0.2">
      <c r="A74" s="9">
        <v>3</v>
      </c>
      <c r="B74" s="30" t="s">
        <v>58</v>
      </c>
      <c r="C74" s="16"/>
      <c r="D74" s="32">
        <v>1000</v>
      </c>
      <c r="E74" s="28">
        <f t="shared" si="46"/>
        <v>1000</v>
      </c>
      <c r="F74" s="16"/>
      <c r="G74" s="32">
        <v>-763</v>
      </c>
      <c r="H74" s="28">
        <f t="shared" si="47"/>
        <v>-763</v>
      </c>
      <c r="I74" s="16">
        <f t="shared" si="50"/>
        <v>0</v>
      </c>
      <c r="J74" s="32">
        <f t="shared" si="48"/>
        <v>237</v>
      </c>
      <c r="K74" s="28">
        <f t="shared" si="49"/>
        <v>237</v>
      </c>
      <c r="L74" s="17" t="s">
        <v>14</v>
      </c>
    </row>
    <row r="75" spans="1:15" ht="25.5" customHeight="1" x14ac:dyDescent="0.2">
      <c r="A75" s="9">
        <v>4</v>
      </c>
      <c r="B75" s="30" t="s">
        <v>69</v>
      </c>
      <c r="C75" s="16"/>
      <c r="D75" s="32">
        <v>3980</v>
      </c>
      <c r="E75" s="28">
        <f t="shared" si="46"/>
        <v>3980</v>
      </c>
      <c r="F75" s="16"/>
      <c r="G75" s="32"/>
      <c r="H75" s="28">
        <f t="shared" si="47"/>
        <v>0</v>
      </c>
      <c r="I75" s="16">
        <f t="shared" si="50"/>
        <v>0</v>
      </c>
      <c r="J75" s="32">
        <f t="shared" si="48"/>
        <v>3980</v>
      </c>
      <c r="K75" s="28">
        <f t="shared" si="49"/>
        <v>3980</v>
      </c>
      <c r="L75" s="17" t="s">
        <v>14</v>
      </c>
    </row>
    <row r="76" spans="1:15" ht="25.5" customHeight="1" thickBot="1" x14ac:dyDescent="0.25">
      <c r="A76" s="9">
        <v>5</v>
      </c>
      <c r="B76" s="30" t="s">
        <v>59</v>
      </c>
      <c r="C76" s="47"/>
      <c r="D76" s="48">
        <v>11860</v>
      </c>
      <c r="E76" s="28">
        <f t="shared" si="46"/>
        <v>11860</v>
      </c>
      <c r="F76" s="47"/>
      <c r="G76" s="48"/>
      <c r="H76" s="28">
        <f t="shared" si="47"/>
        <v>0</v>
      </c>
      <c r="I76" s="47">
        <f t="shared" si="50"/>
        <v>0</v>
      </c>
      <c r="J76" s="48">
        <f t="shared" si="48"/>
        <v>11860</v>
      </c>
      <c r="K76" s="28">
        <f t="shared" si="49"/>
        <v>11860</v>
      </c>
      <c r="L76" s="17" t="s">
        <v>14</v>
      </c>
    </row>
    <row r="77" spans="1:15" s="25" customFormat="1" ht="45" customHeight="1" thickBot="1" x14ac:dyDescent="0.25">
      <c r="A77" s="19">
        <v>7306</v>
      </c>
      <c r="B77" s="41" t="s">
        <v>60</v>
      </c>
      <c r="C77" s="21">
        <f>SUM(C72:C76)</f>
        <v>4730</v>
      </c>
      <c r="D77" s="45">
        <f>SUM(D72:D76)</f>
        <v>16840</v>
      </c>
      <c r="E77" s="23">
        <f t="shared" si="46"/>
        <v>21570</v>
      </c>
      <c r="F77" s="21">
        <f>SUM(F72:F76)</f>
        <v>-4320</v>
      </c>
      <c r="G77" s="45">
        <f>SUM(G72:G76)</f>
        <v>-763</v>
      </c>
      <c r="H77" s="23">
        <f t="shared" si="47"/>
        <v>-5083</v>
      </c>
      <c r="I77" s="21">
        <f t="shared" si="50"/>
        <v>410</v>
      </c>
      <c r="J77" s="45">
        <f t="shared" si="48"/>
        <v>16077</v>
      </c>
      <c r="K77" s="23">
        <f t="shared" si="49"/>
        <v>16487</v>
      </c>
      <c r="L77" s="24"/>
    </row>
    <row r="78" spans="1:15" s="51" customFormat="1" ht="42.75" customHeight="1" thickBot="1" x14ac:dyDescent="0.25">
      <c r="A78" s="19">
        <v>7300</v>
      </c>
      <c r="B78" s="41" t="s">
        <v>22</v>
      </c>
      <c r="C78" s="50">
        <f>C59+C65+C69+C77</f>
        <v>11142</v>
      </c>
      <c r="D78" s="22">
        <f>D59+D65+D69+D77</f>
        <v>113276</v>
      </c>
      <c r="E78" s="23">
        <f>SUM(C78:D78)</f>
        <v>124418</v>
      </c>
      <c r="F78" s="50">
        <f>F59+F65+F69+F77</f>
        <v>-4320</v>
      </c>
      <c r="G78" s="22">
        <f>G59+G65+G69+G77</f>
        <v>-94907</v>
      </c>
      <c r="H78" s="23">
        <f>SUM(F78:G78)</f>
        <v>-99227</v>
      </c>
      <c r="I78" s="50">
        <f t="shared" si="50"/>
        <v>6822</v>
      </c>
      <c r="J78" s="22">
        <f t="shared" si="48"/>
        <v>18369</v>
      </c>
      <c r="K78" s="23">
        <f t="shared" si="49"/>
        <v>25191</v>
      </c>
      <c r="L78" s="24"/>
    </row>
    <row r="79" spans="1:15" s="44" customFormat="1" ht="63.75" customHeight="1" thickBot="1" x14ac:dyDescent="0.25">
      <c r="A79" s="19" t="s">
        <v>37</v>
      </c>
      <c r="B79" s="41" t="s">
        <v>36</v>
      </c>
      <c r="C79" s="50">
        <f>C53+C78</f>
        <v>226534</v>
      </c>
      <c r="D79" s="22">
        <f>D53+D78</f>
        <v>3436274</v>
      </c>
      <c r="E79" s="23">
        <f>SUM(C79:D79)</f>
        <v>3662808</v>
      </c>
      <c r="F79" s="50">
        <f>F53+F78</f>
        <v>-23834</v>
      </c>
      <c r="G79" s="22">
        <f>G53+G78</f>
        <v>487722</v>
      </c>
      <c r="H79" s="23">
        <f>SUM(F79:G79)</f>
        <v>463888</v>
      </c>
      <c r="I79" s="50">
        <f t="shared" si="50"/>
        <v>202700</v>
      </c>
      <c r="J79" s="22">
        <f t="shared" si="48"/>
        <v>3923996</v>
      </c>
      <c r="K79" s="23">
        <f t="shared" si="49"/>
        <v>4126696</v>
      </c>
      <c r="L79" s="24"/>
      <c r="M79" s="51"/>
      <c r="N79" s="51"/>
    </row>
    <row r="80" spans="1:15" x14ac:dyDescent="0.2">
      <c r="A80" s="10"/>
      <c r="B80" s="37"/>
      <c r="C80" s="52"/>
      <c r="D80" s="27"/>
      <c r="E80" s="28"/>
      <c r="F80" s="52"/>
      <c r="G80" s="27"/>
      <c r="H80" s="28"/>
      <c r="I80" s="52"/>
      <c r="J80" s="27"/>
      <c r="K80" s="28"/>
      <c r="L80" s="14"/>
    </row>
    <row r="81" spans="1:12" x14ac:dyDescent="0.2">
      <c r="A81" s="10">
        <v>7502</v>
      </c>
      <c r="B81" s="37" t="s">
        <v>61</v>
      </c>
      <c r="C81" s="18"/>
      <c r="D81" s="12"/>
      <c r="E81" s="28"/>
      <c r="F81" s="18"/>
      <c r="G81" s="12"/>
      <c r="H81" s="28"/>
      <c r="I81" s="18"/>
      <c r="J81" s="12"/>
      <c r="K81" s="28"/>
      <c r="L81" s="14"/>
    </row>
    <row r="82" spans="1:12" ht="41.25" thickBot="1" x14ac:dyDescent="0.25">
      <c r="A82" s="53">
        <v>1</v>
      </c>
      <c r="B82" s="54" t="s">
        <v>62</v>
      </c>
      <c r="C82" s="33"/>
      <c r="D82" s="55">
        <v>150000</v>
      </c>
      <c r="E82" s="56">
        <f>SUM(C82:D82)</f>
        <v>150000</v>
      </c>
      <c r="F82" s="33"/>
      <c r="G82" s="55"/>
      <c r="H82" s="56">
        <f>SUM(F82:G82)</f>
        <v>0</v>
      </c>
      <c r="I82" s="33">
        <f t="shared" ref="I82:I85" si="51">C82+F82</f>
        <v>0</v>
      </c>
      <c r="J82" s="55">
        <f t="shared" ref="J82:J85" si="52">D82+G82</f>
        <v>150000</v>
      </c>
      <c r="K82" s="56">
        <f t="shared" ref="K82:K85" si="53">SUM(I82:J82)</f>
        <v>150000</v>
      </c>
      <c r="L82" s="57" t="s">
        <v>13</v>
      </c>
    </row>
    <row r="83" spans="1:12" ht="21" thickBot="1" x14ac:dyDescent="0.25">
      <c r="A83" s="58">
        <v>7502</v>
      </c>
      <c r="B83" s="59" t="s">
        <v>65</v>
      </c>
      <c r="C83" s="60">
        <f t="shared" ref="C83:H83" si="54">SUM(C82:C82)</f>
        <v>0</v>
      </c>
      <c r="D83" s="61">
        <f t="shared" si="54"/>
        <v>150000</v>
      </c>
      <c r="E83" s="61">
        <f t="shared" si="54"/>
        <v>150000</v>
      </c>
      <c r="F83" s="60">
        <f t="shared" si="54"/>
        <v>0</v>
      </c>
      <c r="G83" s="61">
        <f t="shared" si="54"/>
        <v>0</v>
      </c>
      <c r="H83" s="61">
        <f t="shared" si="54"/>
        <v>0</v>
      </c>
      <c r="I83" s="60">
        <f t="shared" si="51"/>
        <v>0</v>
      </c>
      <c r="J83" s="61">
        <f t="shared" si="52"/>
        <v>150000</v>
      </c>
      <c r="K83" s="61">
        <f t="shared" si="53"/>
        <v>150000</v>
      </c>
      <c r="L83" s="62"/>
    </row>
    <row r="84" spans="1:12" s="25" customFormat="1" ht="32.25" customHeight="1" thickBot="1" x14ac:dyDescent="0.25">
      <c r="A84" s="19">
        <v>7500</v>
      </c>
      <c r="B84" s="20" t="s">
        <v>63</v>
      </c>
      <c r="C84" s="34">
        <f>C83</f>
        <v>0</v>
      </c>
      <c r="D84" s="63">
        <f>D66+D71+D83</f>
        <v>150000</v>
      </c>
      <c r="E84" s="39">
        <f>SUM(C84:D84)</f>
        <v>150000</v>
      </c>
      <c r="F84" s="34">
        <f>F83</f>
        <v>0</v>
      </c>
      <c r="G84" s="63">
        <f>G66+G71+G83</f>
        <v>0</v>
      </c>
      <c r="H84" s="39">
        <f>SUM(F84:G84)</f>
        <v>0</v>
      </c>
      <c r="I84" s="34">
        <f t="shared" si="51"/>
        <v>0</v>
      </c>
      <c r="J84" s="63">
        <f t="shared" si="52"/>
        <v>150000</v>
      </c>
      <c r="K84" s="39">
        <f t="shared" si="53"/>
        <v>150000</v>
      </c>
      <c r="L84" s="24"/>
    </row>
    <row r="85" spans="1:12" s="51" customFormat="1" ht="45" customHeight="1" thickBot="1" x14ac:dyDescent="0.25">
      <c r="A85" s="19">
        <v>7000</v>
      </c>
      <c r="B85" s="41" t="s">
        <v>64</v>
      </c>
      <c r="C85" s="42">
        <f t="shared" ref="C85:H85" si="55">C15+C53+C78+C84</f>
        <v>226534</v>
      </c>
      <c r="D85" s="22">
        <f t="shared" si="55"/>
        <v>3886274</v>
      </c>
      <c r="E85" s="23">
        <f t="shared" si="55"/>
        <v>4112808</v>
      </c>
      <c r="F85" s="42">
        <f t="shared" si="55"/>
        <v>-23834</v>
      </c>
      <c r="G85" s="22">
        <f t="shared" si="55"/>
        <v>487722</v>
      </c>
      <c r="H85" s="23">
        <f t="shared" si="55"/>
        <v>463888</v>
      </c>
      <c r="I85" s="42">
        <f t="shared" si="51"/>
        <v>202700</v>
      </c>
      <c r="J85" s="22">
        <f t="shared" si="52"/>
        <v>4373996</v>
      </c>
      <c r="K85" s="23">
        <f t="shared" si="53"/>
        <v>4576696</v>
      </c>
      <c r="L85" s="24"/>
    </row>
  </sheetData>
  <mergeCells count="17">
    <mergeCell ref="L5:L8"/>
    <mergeCell ref="A2:L2"/>
    <mergeCell ref="A1:L1"/>
    <mergeCell ref="A5:A8"/>
    <mergeCell ref="B5:B8"/>
    <mergeCell ref="C5:E5"/>
    <mergeCell ref="C6:C8"/>
    <mergeCell ref="D6:D8"/>
    <mergeCell ref="E6:E8"/>
    <mergeCell ref="F5:H5"/>
    <mergeCell ref="F6:F8"/>
    <mergeCell ref="G6:G8"/>
    <mergeCell ref="H6:H8"/>
    <mergeCell ref="I5:K5"/>
    <mergeCell ref="I6:I8"/>
    <mergeCell ref="J6:J8"/>
    <mergeCell ref="K6:K8"/>
  </mergeCells>
  <phoneticPr fontId="0" type="noConversion"/>
  <printOptions horizontalCentered="1"/>
  <pageMargins left="0.43307086614173229" right="0.43307086614173229" top="0.39370078740157483" bottom="0.47244094488188981" header="0.11811023622047245" footer="0.11811023622047245"/>
  <pageSetup paperSize="9" scale="41" fitToHeight="4" orientation="landscape" horizontalDpi="300" verticalDpi="300" r:id="rId1"/>
  <headerFooter alignWithMargins="0">
    <oddHeader>&amp;R &amp;9 &amp;10 &amp;12 18. számú táblázat &amp;P. oldal  a .../2022. (II...) önkormányzati rendelethez
 a 8/2021. (II. 17.) rendelet 19. számú táblázat módosításához</oddHeader>
  </headerFooter>
  <rowBreaks count="1" manualBreakCount="1">
    <brk id="5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2022-01-27T13:08:14Z</cp:lastPrinted>
  <dcterms:created xsi:type="dcterms:W3CDTF">2000-02-06T06:27:57Z</dcterms:created>
  <dcterms:modified xsi:type="dcterms:W3CDTF">2022-02-01T12:32:44Z</dcterms:modified>
</cp:coreProperties>
</file>